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hidePivotFieldList="1"/>
  <mc:AlternateContent xmlns:mc="http://schemas.openxmlformats.org/markup-compatibility/2006">
    <mc:Choice Requires="x15">
      <x15ac:absPath xmlns:x15ac="http://schemas.microsoft.com/office/spreadsheetml/2010/11/ac" url="F:\Gabriela Popescu_office\Sef Serviciu_oct 2022\calendar apeluri\"/>
    </mc:Choice>
  </mc:AlternateContent>
  <xr:revisionPtr revIDLastSave="0" documentId="13_ncr:1_{6C8622A9-3BAE-430C-A68C-666620DC62B6}" xr6:coauthVersionLast="47" xr6:coauthVersionMax="47" xr10:uidLastSave="{00000000-0000-0000-0000-000000000000}"/>
  <bookViews>
    <workbookView xWindow="-120" yWindow="-120" windowWidth="29040" windowHeight="15840" xr2:uid="{00000000-000D-0000-FFFF-FFFF00000000}"/>
  </bookViews>
  <sheets>
    <sheet name="Apeluri PC 2023 " sheetId="13" r:id="rId1"/>
    <sheet name="Centralizator 2023" sheetId="5" state="hidden" r:id="rId2"/>
    <sheet name="Sheet1Pivot chart 0" sheetId="11" state="hidden" r:id="rId3"/>
    <sheet name="Sheet9" sheetId="10" state="hidden" r:id="rId4"/>
  </sheets>
  <definedNames>
    <definedName name="_xlnm._FilterDatabase" localSheetId="0" hidden="1">'Apeluri PC 2023 '!$A$6:$V$13</definedName>
    <definedName name="_xlnm.Print_Area" localSheetId="0">'Apeluri PC 2023 '!$A$1:$V$13</definedName>
    <definedName name="_xlnm.Print_Titles" localSheetId="0">'Apeluri PC 2023 '!$6:$6</definedName>
  </definedNames>
  <calcPr calcId="191029"/>
  <pivotCaches>
    <pivotCache cacheId="6"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3" l="1"/>
  <c r="K10" i="13" l="1"/>
  <c r="K9" i="13"/>
  <c r="K12" i="13" l="1"/>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<sst xmlns="http://schemas.openxmlformats.org/spreadsheetml/2006/main" count="196" uniqueCount="85">
  <si>
    <t>Nr. crt.</t>
  </si>
  <si>
    <t>Domeniu</t>
  </si>
  <si>
    <t>Denumire apel de finanțare</t>
  </si>
  <si>
    <t>Obiectivele apelului de finanțare</t>
  </si>
  <si>
    <t>Program</t>
  </si>
  <si>
    <t>Obiectivul de politică sau obiectivul specific vizat</t>
  </si>
  <si>
    <t>Data estimată de începere a perioadei de contractare</t>
  </si>
  <si>
    <t>Data estimată de finalizare a perioadei de contractare</t>
  </si>
  <si>
    <t>Tip apel
(competitiv/necompetitiv/
primul venit-primul servit)</t>
  </si>
  <si>
    <t xml:space="preserve">Zona geografică vizată </t>
  </si>
  <si>
    <t xml:space="preserve">Tipul de solicitanți eligibili / Beneficiari eligibili </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</si>
  <si>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</si>
  <si>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</si>
  <si>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</si>
  <si>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</si>
  <si>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</si>
  <si>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</si>
  <si>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</si>
  <si>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 xml:space="preserve">TOTAL </t>
  </si>
  <si>
    <t>PR S</t>
  </si>
  <si>
    <t>FEDR</t>
  </si>
  <si>
    <t>N/A</t>
  </si>
  <si>
    <t>FSE+</t>
  </si>
  <si>
    <t>Autorități publice centrale</t>
  </si>
  <si>
    <t xml:space="preserve">TOTAL PR </t>
  </si>
  <si>
    <t>PDD</t>
  </si>
  <si>
    <t xml:space="preserve">Dată ESTIMATĂ deschidere apel  </t>
  </si>
  <si>
    <t xml:space="preserve">Dată ESTIMATĂ închidere apel  </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</si>
  <si>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</si>
  <si>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</si>
  <si>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</si>
  <si>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</si>
  <si>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</si>
  <si>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Asigurarea AT pentru implementarea Strategiilor ITI prevăzute în cadrul Acordului de Parteneriat</t>
  </si>
  <si>
    <t>ADI ITI aferente ITI-urilor prevăzute în AP</t>
  </si>
  <si>
    <t>Asigurarea AT pentru elaborarea altor strategii ITI și pentru operaționalizarea ADI ITI,  aferente</t>
  </si>
  <si>
    <t xml:space="preserve">ADI ITI </t>
  </si>
  <si>
    <t>Asigurarea AT pentru pregătirea de proiecte</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</si>
  <si>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</si>
  <si>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</si>
  <si>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</si>
  <si>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</si>
  <si>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</si>
  <si>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</si>
  <si>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</si>
  <si>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</si>
  <si>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</si>
  <si>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</si>
  <si>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</si>
  <si>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</si>
  <si>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</si>
  <si>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</si>
  <si>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</si>
  <si>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</si>
  <si>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</si>
  <si>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</si>
  <si>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</si>
  <si>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</si>
  <si>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 Intreg teriroriul</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</si>
  <si>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</si>
  <si>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</si>
  <si>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</si>
  <si>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</si>
  <si>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</si>
  <si>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</si>
  <si>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</si>
  <si>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</si>
  <si>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MIPE - AM POAT</t>
  </si>
  <si>
    <t xml:space="preserve">Autoritate de Management </t>
  </si>
  <si>
    <t xml:space="preserve">Programul Asistenta Tehnica </t>
  </si>
  <si>
    <t>Beneficiari PDD, PCIDIF, PS, PAT</t>
  </si>
  <si>
    <t>trim 3/2023</t>
  </si>
  <si>
    <t>trim 4/2023</t>
  </si>
  <si>
    <t>trim 1/2024</t>
  </si>
  <si>
    <t>trim 4/2024</t>
  </si>
  <si>
    <t>trim 4/2027</t>
  </si>
  <si>
    <t>trim 2/2025</t>
  </si>
  <si>
    <t>trim 4/2029</t>
  </si>
  <si>
    <t xml:space="preserve">5 APELURI </t>
  </si>
  <si>
    <r>
      <rPr>
        <b/>
        <sz val="16"/>
        <rFont val="Trebuchet MS"/>
        <family val="2"/>
      </rPr>
      <t>trim 1/2024</t>
    </r>
    <r>
      <rPr>
        <sz val="16"/>
        <rFont val="Trebuchet MS"/>
        <family val="2"/>
      </rPr>
      <t xml:space="preserve">
luând în calcul și posibilitatea depunerii la data închiderii apelului</t>
    </r>
  </si>
  <si>
    <r>
      <rPr>
        <b/>
        <sz val="16"/>
        <rFont val="Trebuchet MS"/>
        <family val="2"/>
      </rPr>
      <t>trim 4/2027</t>
    </r>
    <r>
      <rPr>
        <sz val="16"/>
        <rFont val="Trebuchet MS"/>
        <family val="2"/>
      </rPr>
      <t xml:space="preserve">
 in functie de procentul de utilizare a anvelopei financiare a P1, AM poate dispune diminuarea/prelungirea acestei perioade</t>
    </r>
  </si>
  <si>
    <r>
      <rPr>
        <b/>
        <sz val="16"/>
        <rFont val="Trebuchet MS"/>
        <family val="2"/>
      </rPr>
      <t>trim 4/2027</t>
    </r>
    <r>
      <rPr>
        <sz val="16"/>
        <rFont val="Trebuchet MS"/>
        <family val="2"/>
      </rPr>
      <t xml:space="preserve">
apel cu depunere continua, evaluarea se va finaliza si in functie de momentul depunerii proiectelor de catre Beneficiari</t>
    </r>
  </si>
  <si>
    <r>
      <rPr>
        <b/>
        <sz val="16"/>
        <rFont val="Trebuchet MS"/>
        <family val="2"/>
      </rPr>
      <t>trim 3/2024</t>
    </r>
    <r>
      <rPr>
        <sz val="16"/>
        <rFont val="Trebuchet MS"/>
        <family val="2"/>
      </rPr>
      <t xml:space="preserve"> 
apel cu depunere continua, evaluarea se va finaliza si in functie de momentul depunerii proiectelor de catre Beneficiari</t>
    </r>
  </si>
  <si>
    <r>
      <rPr>
        <b/>
        <sz val="16"/>
        <rFont val="Trebuchet MS"/>
        <family val="2"/>
      </rPr>
      <t>trim 1/2025</t>
    </r>
    <r>
      <rPr>
        <sz val="16"/>
        <rFont val="Trebuchet MS"/>
        <family val="2"/>
      </rPr>
      <t xml:space="preserve">
apel cu depunere continua, evaluarea se va finaliza si in functie de momentul depunerii proiectelor de catre Beneficiari</t>
    </r>
  </si>
  <si>
    <t>Calendar estimativ  lansare apeluri de proiecte in anul 2023
- PROGRAMUL ASISTENȚĂ TEHNICĂ 2021-2027 -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</si>
</sst>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6"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20"/>
      <color rgb="FF000099"/>
      <name val="Trebuchet MS"/>
      <family val="2"/>
    </font>
  </fonts>
  <fills count="7">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diagonal/>
    </border>
    <border>
      <left/>
      <right/>
      <top style="thin">
        <color indexed="64"/>
      </top>
      <bottom/>
      <diagonal/>
    </border>
  </borders>
  <cellStyleXfs count="8">
    <xf numFmtId="0" fontId="0" fillId="0" borderId="0"/>
    <xf numFmtId="0" fontId="2"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3" fillId="0" borderId="0"/>
    <xf numFmtId="0" fontId="2" fillId="0" borderId="0"/>
  </cellStyleXfs>
  <cellXfs count="43">
    <xf numFmtId="0" fontId="0" fillId="0" borderId="0" xfId="0"/>
    <xf numFmtId="0" fontId="0" fillId="0" borderId="0" xfId="0" pivotButton="1"/>
    <xf numFmtId="0" fontId="0" fillId="0" borderId="0" xfId="0"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 fontId="4" fillId="0" borderId="1" xfId="0" applyNumberFormat="1" applyFont="1" applyBorder="1" applyAlignment="1">
      <alignment horizontal="center" vertical="top"/>
    </xf>
    <xf numFmtId="4" fontId="5" fillId="2" borderId="1" xfId="0" applyNumberFormat="1" applyFont="1" applyFill="1" applyBorder="1" applyAlignment="1">
      <alignment horizontal="center" vertical="top"/>
    </xf>
    <xf numFmtId="3" fontId="4" fillId="0" borderId="1" xfId="0" applyNumberFormat="1" applyFont="1" applyBorder="1" applyAlignment="1">
      <alignment horizontal="center" vertical="top"/>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3" fontId="4" fillId="3" borderId="1" xfId="0" applyNumberFormat="1" applyFont="1" applyFill="1" applyBorder="1" applyAlignment="1">
      <alignment horizontal="center" vertical="top"/>
    </xf>
    <xf numFmtId="4" fontId="5" fillId="4" borderId="1" xfId="0" applyNumberFormat="1" applyFont="1" applyFill="1" applyBorder="1" applyAlignment="1">
      <alignment horizontal="center" vertical="center" wrapText="1"/>
    </xf>
    <xf numFmtId="1" fontId="0" fillId="0" borderId="0" xfId="0" applyNumberFormat="1"/>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3" fontId="9"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14" fontId="9" fillId="0" borderId="0" xfId="0" applyNumberFormat="1" applyFont="1" applyAlignment="1">
      <alignment horizontal="center" vertical="center"/>
    </xf>
    <xf numFmtId="14" fontId="9" fillId="0" borderId="0" xfId="0" applyNumberFormat="1" applyFont="1" applyAlignment="1">
      <alignment horizontal="center" vertical="top" wrapText="1"/>
    </xf>
    <xf numFmtId="0" fontId="10" fillId="0" borderId="0" xfId="0" applyFont="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right" vertical="center" wrapText="1"/>
    </xf>
    <xf numFmtId="0" fontId="10" fillId="5" borderId="0" xfId="0" applyFont="1" applyFill="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0" xfId="0" applyFont="1" applyAlignment="1">
      <alignment horizontal="center" vertical="center" wrapText="1"/>
    </xf>
    <xf numFmtId="165" fontId="7" fillId="0" borderId="1" xfId="5" applyNumberFormat="1" applyFont="1" applyBorder="1" applyAlignment="1">
      <alignment horizontal="center" vertical="center" wrapText="1"/>
    </xf>
    <xf numFmtId="165" fontId="7" fillId="0" borderId="1" xfId="0" applyNumberFormat="1" applyFont="1" applyBorder="1" applyAlignment="1" applyProtection="1">
      <alignment horizontal="center" vertical="center"/>
      <protection locked="0"/>
    </xf>
    <xf numFmtId="165" fontId="7" fillId="0" borderId="1"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3" fillId="6" borderId="2" xfId="0" applyFont="1" applyFill="1" applyBorder="1" applyAlignment="1">
      <alignment horizontal="center" vertical="center" wrapText="1"/>
    </xf>
    <xf numFmtId="3" fontId="13" fillId="6" borderId="2" xfId="0" applyNumberFormat="1" applyFont="1" applyFill="1" applyBorder="1" applyAlignment="1">
      <alignment horizontal="center" vertical="center" wrapText="1"/>
    </xf>
    <xf numFmtId="14" fontId="15" fillId="6" borderId="2" xfId="0" applyNumberFormat="1" applyFont="1" applyFill="1" applyBorder="1" applyAlignment="1">
      <alignment horizontal="center" vertical="center" wrapText="1"/>
    </xf>
    <xf numFmtId="14" fontId="15" fillId="6" borderId="2" xfId="0" applyNumberFormat="1" applyFont="1" applyFill="1" applyBorder="1" applyAlignment="1">
      <alignment horizontal="center" vertical="top" wrapText="1"/>
    </xf>
    <xf numFmtId="0" fontId="14" fillId="0" borderId="0" xfId="0" applyFont="1" applyAlignment="1">
      <alignment horizontal="center" vertical="center" wrapText="1"/>
    </xf>
    <xf numFmtId="0" fontId="11" fillId="0" borderId="3" xfId="0" applyFont="1" applyBorder="1" applyAlignment="1">
      <alignment horizontal="left" vertical="center" wrapText="1"/>
    </xf>
  </cellXfs>
  <cellStyles count="8">
    <cellStyle name="Comma 2" xfId="2" xr:uid="{00000000-0005-0000-0000-000001000000}"/>
    <cellStyle name="Comma 3" xfId="4" xr:uid="{00000000-0005-0000-0000-000002000000}"/>
    <cellStyle name="Normal" xfId="0" builtinId="0"/>
    <cellStyle name="Normal 2" xfId="1" xr:uid="{00000000-0005-0000-0000-000004000000}"/>
    <cellStyle name="Normal 2 2 2" xfId="6" xr:uid="{00000000-0005-0000-0000-000005000000}"/>
    <cellStyle name="Normal 2 3 3 2" xfId="7" xr:uid="{00000000-0005-0000-0000-000006000000}"/>
    <cellStyle name="Normal 2 3 5 2 3 2 2" xfId="5" xr:uid="{00000000-0005-0000-0000-000007000000}"/>
    <cellStyle name="Normal 26 2" xfId="3" xr:uid="{00000000-0005-0000-0000-000008000000}"/>
  </cellStyles>
  <dxfs count="1">
    <dxf>
      <numFmt numFmtId="1" formatCode="0"/>
    </dxf>
  </dxfs>
  <tableStyles count="0" defaultTableStyle="TableStyleMedium2" defaultPivotStyle="PivotStyleLight16"/>
  <colors>
    <mruColors>
      <color rgb="FF000099"/>
      <color rgb="FF0066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lansari apeluri 2023.xlsx]Sheet1Pivot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180313496"/>
        <c:axId val="262419792"/>
      </c:barChart>
      <c:catAx>
        <c:axId val="180313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262419792"/>
        <c:crosses val="autoZero"/>
        <c:auto val="1"/>
        <c:lblAlgn val="ctr"/>
        <c:lblOffset val="100"/>
        <c:noMultiLvlLbl val="0"/>
      </c:catAx>
      <c:valAx>
        <c:axId val="262419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803134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lansari apeluri 2023.xlsx]Sheet1Pivot chart 0!PivotTable4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72187728"/>
        <c:axId val="272188120"/>
      </c:barChart>
      <c:catAx>
        <c:axId val="27218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272188120"/>
        <c:crosses val="autoZero"/>
        <c:auto val="1"/>
        <c:lblAlgn val="ctr"/>
        <c:lblOffset val="100"/>
        <c:noMultiLvlLbl val="0"/>
      </c:catAx>
      <c:valAx>
        <c:axId val="272188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2721877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3956277</xdr:colOff>
      <xdr:row>1</xdr:row>
      <xdr:rowOff>23132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5" y="0"/>
          <a:ext cx="12028715" cy="14756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1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4"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view="pageBreakPreview" topLeftCell="G1" zoomScale="50" zoomScaleNormal="70" zoomScaleSheetLayoutView="50" workbookViewId="0">
      <pane ySplit="6" topLeftCell="A7" activePane="bottomLeft" state="frozen"/>
      <selection pane="bottomLeft" activeCell="J12" sqref="J12"/>
    </sheetView>
  </sheetViews>
  <sheetFormatPr defaultColWidth="9.140625" defaultRowHeight="160.5" customHeight="1" x14ac:dyDescent="0.25"/>
  <cols>
    <col min="1" max="1" width="12.7109375" style="18" customWidth="1"/>
    <col min="2" max="2" width="10.28515625" style="17" customWidth="1"/>
    <col min="3" max="3" width="24.7109375" style="18" customWidth="1"/>
    <col min="4" max="4" width="35.5703125" style="18" customWidth="1"/>
    <col min="5" max="5" width="26" style="18" customWidth="1"/>
    <col min="6" max="6" width="59.140625" style="18" customWidth="1"/>
    <col min="7" max="7" width="61.85546875" style="18" customWidth="1"/>
    <col min="8" max="8" width="25.5703125" style="19" customWidth="1"/>
    <col min="9" max="9" width="29.42578125" style="18" customWidth="1"/>
    <col min="10" max="10" width="34.42578125" style="20" customWidth="1"/>
    <col min="11" max="11" width="33" style="20" customWidth="1"/>
    <col min="12" max="12" width="29" style="18" customWidth="1"/>
    <col min="13" max="13" width="73.5703125" style="18" customWidth="1"/>
    <col min="14" max="14" width="28" style="18" customWidth="1"/>
    <col min="15" max="15" width="26.7109375" style="21" customWidth="1"/>
    <col min="16" max="16" width="25.5703125" style="22" customWidth="1"/>
    <col min="17" max="17" width="27" style="22" customWidth="1"/>
    <col min="18" max="18" width="36.42578125" style="22" customWidth="1"/>
    <col min="19" max="19" width="29.140625" style="22" customWidth="1"/>
    <col min="20" max="20" width="29.85546875" style="22" customWidth="1"/>
    <col min="21" max="21" width="35.28515625" style="21" customWidth="1"/>
    <col min="22" max="22" width="37.7109375" style="23" customWidth="1"/>
    <col min="23" max="16384" width="9.140625" style="18"/>
  </cols>
  <sheetData>
    <row r="1" spans="1:22" ht="114.75" customHeight="1" x14ac:dyDescent="0.25"/>
    <row r="2" spans="1:22" ht="23.25" x14ac:dyDescent="0.25"/>
    <row r="3" spans="1:22" ht="93.75" customHeight="1" x14ac:dyDescent="0.25">
      <c r="D3" s="41" t="s">
        <v>84</v>
      </c>
      <c r="E3" s="41"/>
      <c r="F3" s="41"/>
      <c r="G3" s="41"/>
      <c r="H3" s="41"/>
      <c r="I3" s="41"/>
      <c r="J3" s="41"/>
      <c r="K3" s="41"/>
      <c r="L3" s="41"/>
    </row>
    <row r="4" spans="1:22" ht="23.25" x14ac:dyDescent="0.25"/>
    <row r="5" spans="1:22" ht="24" thickBot="1" x14ac:dyDescent="0.3"/>
    <row r="6" spans="1:22" s="36" customFormat="1" ht="166.5" x14ac:dyDescent="0.25">
      <c r="B6" s="37" t="s">
        <v>0</v>
      </c>
      <c r="C6" s="37" t="s">
        <v>4</v>
      </c>
      <c r="D6" s="37" t="s">
        <v>68</v>
      </c>
      <c r="E6" s="37" t="s">
        <v>1</v>
      </c>
      <c r="F6" s="37" t="s">
        <v>2</v>
      </c>
      <c r="G6" s="37" t="s">
        <v>3</v>
      </c>
      <c r="H6" s="37" t="s">
        <v>5</v>
      </c>
      <c r="I6" s="37" t="s">
        <v>9</v>
      </c>
      <c r="J6" s="38" t="s">
        <v>15</v>
      </c>
      <c r="K6" s="38" t="s">
        <v>16</v>
      </c>
      <c r="L6" s="37" t="s">
        <v>17</v>
      </c>
      <c r="M6" s="37" t="s">
        <v>10</v>
      </c>
      <c r="N6" s="37" t="s">
        <v>8</v>
      </c>
      <c r="O6" s="37" t="s">
        <v>26</v>
      </c>
      <c r="P6" s="37" t="s">
        <v>27</v>
      </c>
      <c r="Q6" s="39" t="s">
        <v>11</v>
      </c>
      <c r="R6" s="39" t="s">
        <v>12</v>
      </c>
      <c r="S6" s="39" t="s">
        <v>6</v>
      </c>
      <c r="T6" s="39" t="s">
        <v>7</v>
      </c>
      <c r="U6" s="39" t="s">
        <v>13</v>
      </c>
      <c r="V6" s="40" t="s">
        <v>14</v>
      </c>
    </row>
    <row r="7" spans="1:22" s="31" customFormat="1" ht="326.25" customHeight="1" x14ac:dyDescent="0.25">
      <c r="B7" s="29">
        <v>1</v>
      </c>
      <c r="C7" s="29" t="s">
        <v>69</v>
      </c>
      <c r="D7" s="29" t="s">
        <v>67</v>
      </c>
      <c r="E7" s="29" t="s">
        <v>38</v>
      </c>
      <c r="F7" s="29" t="s">
        <v>28</v>
      </c>
      <c r="G7" s="29" t="s">
        <v>29</v>
      </c>
      <c r="H7" s="29" t="s">
        <v>21</v>
      </c>
      <c r="I7" s="29" t="s">
        <v>58</v>
      </c>
      <c r="J7" s="30">
        <v>573236366</v>
      </c>
      <c r="K7" s="30">
        <v>254169243</v>
      </c>
      <c r="L7" s="29" t="s">
        <v>20</v>
      </c>
      <c r="M7" s="29" t="s">
        <v>23</v>
      </c>
      <c r="N7" s="29" t="s">
        <v>30</v>
      </c>
      <c r="O7" s="34" t="s">
        <v>71</v>
      </c>
      <c r="P7" s="33" t="s">
        <v>72</v>
      </c>
      <c r="Q7" s="33" t="s">
        <v>71</v>
      </c>
      <c r="R7" s="35" t="s">
        <v>79</v>
      </c>
      <c r="S7" s="33" t="s">
        <v>72</v>
      </c>
      <c r="T7" s="33" t="s">
        <v>73</v>
      </c>
      <c r="U7" s="35">
        <v>44197</v>
      </c>
      <c r="V7" s="35" t="s">
        <v>80</v>
      </c>
    </row>
    <row r="8" spans="1:22" s="31" customFormat="1" ht="160.5" customHeight="1" x14ac:dyDescent="0.25">
      <c r="B8" s="29">
        <v>2</v>
      </c>
      <c r="C8" s="29" t="s">
        <v>69</v>
      </c>
      <c r="D8" s="29" t="s">
        <v>67</v>
      </c>
      <c r="E8" s="29" t="s">
        <v>38</v>
      </c>
      <c r="F8" s="29" t="s">
        <v>31</v>
      </c>
      <c r="G8" s="29" t="s">
        <v>32</v>
      </c>
      <c r="H8" s="29" t="s">
        <v>21</v>
      </c>
      <c r="I8" s="29" t="s">
        <v>58</v>
      </c>
      <c r="J8" s="30">
        <v>271621771</v>
      </c>
      <c r="K8" s="30">
        <v>142538630</v>
      </c>
      <c r="L8" s="29" t="s">
        <v>22</v>
      </c>
      <c r="M8" s="29" t="s">
        <v>23</v>
      </c>
      <c r="N8" s="29" t="s">
        <v>30</v>
      </c>
      <c r="O8" s="34" t="s">
        <v>71</v>
      </c>
      <c r="P8" s="32" t="s">
        <v>75</v>
      </c>
      <c r="Q8" s="33" t="s">
        <v>71</v>
      </c>
      <c r="R8" s="35" t="s">
        <v>81</v>
      </c>
      <c r="S8" s="33" t="s">
        <v>72</v>
      </c>
      <c r="T8" s="33" t="s">
        <v>75</v>
      </c>
      <c r="U8" s="35">
        <v>44197</v>
      </c>
      <c r="V8" s="33" t="s">
        <v>77</v>
      </c>
    </row>
    <row r="9" spans="1:22" s="31" customFormat="1" ht="160.5" customHeight="1" x14ac:dyDescent="0.25">
      <c r="B9" s="29">
        <v>3</v>
      </c>
      <c r="C9" s="29" t="s">
        <v>69</v>
      </c>
      <c r="D9" s="29" t="s">
        <v>67</v>
      </c>
      <c r="E9" s="29" t="s">
        <v>38</v>
      </c>
      <c r="F9" s="29" t="s">
        <v>31</v>
      </c>
      <c r="G9" s="29" t="s">
        <v>33</v>
      </c>
      <c r="H9" s="29" t="s">
        <v>21</v>
      </c>
      <c r="I9" s="29" t="s">
        <v>58</v>
      </c>
      <c r="J9" s="30">
        <v>10000000</v>
      </c>
      <c r="K9" s="30">
        <f>J9*0.55</f>
        <v>5500000</v>
      </c>
      <c r="L9" s="29" t="s">
        <v>22</v>
      </c>
      <c r="M9" s="29" t="s">
        <v>34</v>
      </c>
      <c r="N9" s="29" t="s">
        <v>30</v>
      </c>
      <c r="O9" s="32" t="s">
        <v>71</v>
      </c>
      <c r="P9" s="34" t="s">
        <v>74</v>
      </c>
      <c r="Q9" s="33" t="s">
        <v>72</v>
      </c>
      <c r="R9" s="35" t="s">
        <v>82</v>
      </c>
      <c r="S9" s="33" t="s">
        <v>72</v>
      </c>
      <c r="T9" s="33" t="s">
        <v>74</v>
      </c>
      <c r="U9" s="35">
        <v>44197</v>
      </c>
      <c r="V9" s="33" t="s">
        <v>77</v>
      </c>
    </row>
    <row r="10" spans="1:22" s="31" customFormat="1" ht="160.5" customHeight="1" x14ac:dyDescent="0.25">
      <c r="B10" s="29">
        <v>4</v>
      </c>
      <c r="C10" s="29" t="s">
        <v>69</v>
      </c>
      <c r="D10" s="29" t="s">
        <v>67</v>
      </c>
      <c r="E10" s="29" t="s">
        <v>38</v>
      </c>
      <c r="F10" s="29" t="s">
        <v>31</v>
      </c>
      <c r="G10" s="29" t="s">
        <v>35</v>
      </c>
      <c r="H10" s="29" t="s">
        <v>21</v>
      </c>
      <c r="I10" s="29" t="s">
        <v>58</v>
      </c>
      <c r="J10" s="30">
        <v>9600000</v>
      </c>
      <c r="K10" s="30">
        <f>J10*0.55</f>
        <v>5280000</v>
      </c>
      <c r="L10" s="29" t="s">
        <v>22</v>
      </c>
      <c r="M10" s="29" t="s">
        <v>36</v>
      </c>
      <c r="N10" s="29" t="s">
        <v>30</v>
      </c>
      <c r="O10" s="32" t="s">
        <v>71</v>
      </c>
      <c r="P10" s="34" t="s">
        <v>74</v>
      </c>
      <c r="Q10" s="33" t="s">
        <v>72</v>
      </c>
      <c r="R10" s="35" t="s">
        <v>82</v>
      </c>
      <c r="S10" s="33" t="s">
        <v>72</v>
      </c>
      <c r="T10" s="33" t="s">
        <v>74</v>
      </c>
      <c r="U10" s="35">
        <v>44197</v>
      </c>
      <c r="V10" s="33" t="s">
        <v>77</v>
      </c>
    </row>
    <row r="11" spans="1:22" s="31" customFormat="1" ht="160.5" customHeight="1" x14ac:dyDescent="0.25">
      <c r="B11" s="29">
        <v>5</v>
      </c>
      <c r="C11" s="29" t="s">
        <v>69</v>
      </c>
      <c r="D11" s="29" t="s">
        <v>67</v>
      </c>
      <c r="E11" s="29" t="s">
        <v>38</v>
      </c>
      <c r="F11" s="29" t="s">
        <v>31</v>
      </c>
      <c r="G11" s="29" t="s">
        <v>37</v>
      </c>
      <c r="H11" s="29" t="s">
        <v>21</v>
      </c>
      <c r="I11" s="29" t="s">
        <v>58</v>
      </c>
      <c r="J11" s="30">
        <v>94972727</v>
      </c>
      <c r="K11" s="30">
        <v>50000000</v>
      </c>
      <c r="L11" s="29" t="s">
        <v>22</v>
      </c>
      <c r="M11" s="29" t="s">
        <v>70</v>
      </c>
      <c r="N11" s="29" t="s">
        <v>30</v>
      </c>
      <c r="O11" s="32" t="s">
        <v>71</v>
      </c>
      <c r="P11" s="32" t="s">
        <v>74</v>
      </c>
      <c r="Q11" s="33" t="s">
        <v>71</v>
      </c>
      <c r="R11" s="35" t="s">
        <v>83</v>
      </c>
      <c r="S11" s="33" t="s">
        <v>72</v>
      </c>
      <c r="T11" s="33" t="s">
        <v>76</v>
      </c>
      <c r="U11" s="35">
        <v>44197</v>
      </c>
      <c r="V11" s="33" t="s">
        <v>77</v>
      </c>
    </row>
    <row r="12" spans="1:22" s="28" customFormat="1" ht="69.75" x14ac:dyDescent="0.25">
      <c r="A12" s="24"/>
      <c r="B12" s="25">
        <v>5</v>
      </c>
      <c r="C12" s="25" t="s">
        <v>69</v>
      </c>
      <c r="D12" s="25" t="s">
        <v>67</v>
      </c>
      <c r="E12" s="25" t="s">
        <v>78</v>
      </c>
      <c r="F12" s="25"/>
      <c r="G12" s="25"/>
      <c r="H12" s="26"/>
      <c r="I12" s="25"/>
      <c r="J12" s="27">
        <f>SUM(J7:J11)</f>
        <v>959430864</v>
      </c>
      <c r="K12" s="27">
        <f>SUM(K7:K11)</f>
        <v>457487873</v>
      </c>
      <c r="L12" s="25"/>
      <c r="M12" s="25"/>
      <c r="N12" s="26"/>
      <c r="O12" s="25"/>
      <c r="P12" s="26"/>
      <c r="Q12" s="26"/>
      <c r="R12" s="26"/>
      <c r="S12" s="26"/>
      <c r="T12" s="26"/>
      <c r="U12" s="25"/>
      <c r="V12" s="25"/>
    </row>
    <row r="13" spans="1:22" ht="74.25" customHeight="1" x14ac:dyDescent="0.25">
      <c r="C13" s="42"/>
      <c r="D13" s="42"/>
      <c r="E13" s="42"/>
      <c r="F13" s="42"/>
      <c r="G13" s="42"/>
      <c r="H13" s="42"/>
      <c r="I13" s="42"/>
      <c r="J13" s="42"/>
    </row>
  </sheetData>
  <autoFilter ref="A6:V13" xr:uid="{00000000-0009-0000-0000-000000000000}"/>
  <mergeCells count="2">
    <mergeCell ref="D3:L3"/>
    <mergeCell ref="C13:J13"/>
  </mergeCells>
  <pageMargins left="0.70866141732283472" right="0.70866141732283472" top="0.74803149606299213" bottom="0.74803149606299213" header="0.31496062992125984" footer="0.31496062992125984"/>
  <pageSetup paperSize="8"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E5" sqref="E5:F5"/>
    </sheetView>
  </sheetViews>
  <sheetFormatPr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55</v>
      </c>
      <c r="D2" s="6" t="s">
        <v>54</v>
      </c>
      <c r="E2" s="6" t="s">
        <v>57</v>
      </c>
      <c r="F2" s="6" t="s">
        <v>56</v>
      </c>
    </row>
    <row r="3" spans="2:6" ht="18.75" x14ac:dyDescent="0.25">
      <c r="B3" s="3" t="s">
        <v>39</v>
      </c>
      <c r="C3" s="3"/>
      <c r="D3" s="4"/>
      <c r="E3" s="11"/>
      <c r="F3" s="11"/>
    </row>
    <row r="4" spans="2:6" ht="18.75" x14ac:dyDescent="0.25">
      <c r="B4" s="3" t="s">
        <v>40</v>
      </c>
      <c r="C4" s="3"/>
      <c r="D4" s="4"/>
      <c r="E4" s="11"/>
      <c r="F4" s="11"/>
    </row>
    <row r="5" spans="2:6" ht="18.75" x14ac:dyDescent="0.25">
      <c r="B5" s="3" t="s">
        <v>19</v>
      </c>
      <c r="C5" s="3"/>
      <c r="D5" s="4"/>
      <c r="E5" s="11"/>
      <c r="F5" s="11"/>
    </row>
    <row r="6" spans="2:6" ht="18.75" x14ac:dyDescent="0.25">
      <c r="B6" s="3" t="s">
        <v>41</v>
      </c>
      <c r="C6" s="3"/>
      <c r="D6" s="4"/>
      <c r="E6" s="11"/>
      <c r="F6" s="11"/>
    </row>
    <row r="7" spans="2:6" ht="18.75" x14ac:dyDescent="0.25">
      <c r="B7" s="3" t="s">
        <v>42</v>
      </c>
      <c r="C7" s="12"/>
      <c r="D7" s="13"/>
      <c r="E7" s="14"/>
      <c r="F7" s="14"/>
    </row>
    <row r="8" spans="2:6" ht="18.75" x14ac:dyDescent="0.25">
      <c r="B8" s="3" t="s">
        <v>43</v>
      </c>
      <c r="C8" s="3"/>
      <c r="D8" s="4"/>
      <c r="E8" s="11"/>
      <c r="F8" s="11"/>
    </row>
    <row r="9" spans="2:6" ht="18.75" x14ac:dyDescent="0.25">
      <c r="B9" s="3" t="s">
        <v>44</v>
      </c>
      <c r="C9" s="3"/>
      <c r="D9" s="4"/>
      <c r="E9" s="11"/>
      <c r="F9" s="11"/>
    </row>
    <row r="10" spans="2:6" ht="18.75" x14ac:dyDescent="0.25">
      <c r="B10" s="3" t="s">
        <v>45</v>
      </c>
      <c r="C10" s="3"/>
      <c r="D10" s="4"/>
      <c r="E10" s="11"/>
      <c r="F10" s="11"/>
    </row>
    <row r="11" spans="2:6" ht="18.75" x14ac:dyDescent="0.25">
      <c r="B11" s="7" t="s">
        <v>24</v>
      </c>
      <c r="C11" s="7">
        <f>SUM(C3:C10)</f>
        <v>0</v>
      </c>
      <c r="D11" s="7">
        <f t="shared" ref="D11:F11" si="0">SUM(D3:D10)</f>
        <v>0</v>
      </c>
      <c r="E11" s="7">
        <f t="shared" si="0"/>
        <v>0</v>
      </c>
      <c r="F11" s="7">
        <f t="shared" si="0"/>
        <v>0</v>
      </c>
    </row>
    <row r="12" spans="2:6" ht="18.75" x14ac:dyDescent="0.25">
      <c r="B12" s="3" t="s">
        <v>46</v>
      </c>
      <c r="C12" s="3"/>
      <c r="D12" s="4"/>
      <c r="E12" s="9"/>
      <c r="F12" s="9"/>
    </row>
    <row r="13" spans="2:6" ht="18.75" x14ac:dyDescent="0.25">
      <c r="B13" s="3" t="s">
        <v>47</v>
      </c>
      <c r="C13" s="3"/>
      <c r="D13" s="4"/>
      <c r="E13" s="9"/>
      <c r="F13" s="9"/>
    </row>
    <row r="14" spans="2:6" ht="18.75" x14ac:dyDescent="0.25">
      <c r="B14" s="3" t="s">
        <v>52</v>
      </c>
      <c r="C14" s="3"/>
      <c r="D14" s="4"/>
      <c r="E14" s="9"/>
      <c r="F14" s="9"/>
    </row>
    <row r="15" spans="2:6" ht="18.75" x14ac:dyDescent="0.25">
      <c r="B15" s="3" t="s">
        <v>48</v>
      </c>
      <c r="C15" s="3"/>
      <c r="D15" s="4"/>
      <c r="E15" s="9"/>
      <c r="F15" s="9"/>
    </row>
    <row r="16" spans="2:6" ht="18.75" x14ac:dyDescent="0.25">
      <c r="B16" s="3" t="s">
        <v>49</v>
      </c>
      <c r="C16" s="3"/>
      <c r="D16" s="4"/>
      <c r="E16" s="9"/>
      <c r="F16" s="9"/>
    </row>
    <row r="17" spans="2:6" ht="18.75" x14ac:dyDescent="0.25">
      <c r="B17" s="3" t="s">
        <v>25</v>
      </c>
      <c r="C17" s="3"/>
      <c r="D17" s="4"/>
      <c r="E17" s="9"/>
      <c r="F17" s="9"/>
    </row>
    <row r="18" spans="2:6" ht="18.75" x14ac:dyDescent="0.25">
      <c r="B18" s="3" t="s">
        <v>50</v>
      </c>
      <c r="C18" s="3"/>
      <c r="D18" s="4"/>
      <c r="E18" s="9"/>
      <c r="F18" s="9"/>
    </row>
    <row r="19" spans="2:6" ht="18.75" x14ac:dyDescent="0.25">
      <c r="B19" s="3" t="s">
        <v>51</v>
      </c>
      <c r="C19" s="3"/>
      <c r="D19" s="4"/>
      <c r="E19" s="9"/>
      <c r="F19" s="9"/>
    </row>
    <row r="20" spans="2:6" ht="18.75" x14ac:dyDescent="0.25">
      <c r="B20" s="7" t="s">
        <v>53</v>
      </c>
      <c r="C20" s="10">
        <f t="shared" ref="C20:D20" si="1">SUM(C12:C19)</f>
        <v>0</v>
      </c>
      <c r="D20" s="10">
        <f t="shared" si="1"/>
        <v>0</v>
      </c>
      <c r="E20" s="10">
        <f>SUM(E12:E19)</f>
        <v>0</v>
      </c>
      <c r="F20" s="10">
        <f>SUM(F12:F19)</f>
        <v>0</v>
      </c>
    </row>
    <row r="21" spans="2:6" ht="18.75" x14ac:dyDescent="0.25">
      <c r="B21" s="8" t="s">
        <v>18</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H39"/>
  <sheetViews>
    <sheetView topLeftCell="A6" workbookViewId="0">
      <selection activeCell="I13" sqref="I13"/>
    </sheetView>
  </sheetViews>
  <sheetFormatPr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5703125" customWidth="1"/>
    <col min="10" max="21" width="16.28515625" bestFit="1" customWidth="1"/>
    <col min="22" max="22" width="11.28515625" bestFit="1" customWidth="1"/>
  </cols>
  <sheetData>
    <row r="3" spans="1:3" x14ac:dyDescent="0.25">
      <c r="A3" s="1" t="s">
        <v>59</v>
      </c>
      <c r="B3" t="s">
        <v>61</v>
      </c>
      <c r="C3" t="s">
        <v>62</v>
      </c>
    </row>
    <row r="4" spans="1:3" x14ac:dyDescent="0.25">
      <c r="A4" s="2" t="s">
        <v>51</v>
      </c>
      <c r="B4">
        <v>5</v>
      </c>
      <c r="C4">
        <v>5</v>
      </c>
    </row>
    <row r="5" spans="1:3" x14ac:dyDescent="0.25">
      <c r="A5" s="2" t="s">
        <v>52</v>
      </c>
      <c r="B5">
        <v>20</v>
      </c>
      <c r="C5">
        <v>20</v>
      </c>
    </row>
    <row r="6" spans="1:3" x14ac:dyDescent="0.25">
      <c r="A6" s="2" t="s">
        <v>25</v>
      </c>
      <c r="B6">
        <v>16</v>
      </c>
      <c r="C6">
        <v>16</v>
      </c>
    </row>
    <row r="7" spans="1:3" x14ac:dyDescent="0.25">
      <c r="A7" s="2" t="s">
        <v>48</v>
      </c>
      <c r="B7">
        <v>59</v>
      </c>
      <c r="C7">
        <v>32</v>
      </c>
    </row>
    <row r="8" spans="1:3" x14ac:dyDescent="0.25">
      <c r="A8" s="2" t="s">
        <v>49</v>
      </c>
      <c r="B8">
        <v>28</v>
      </c>
      <c r="C8">
        <v>12</v>
      </c>
    </row>
    <row r="9" spans="1:3" x14ac:dyDescent="0.25">
      <c r="A9" s="2" t="s">
        <v>45</v>
      </c>
      <c r="B9">
        <v>28</v>
      </c>
      <c r="C9">
        <v>22</v>
      </c>
    </row>
    <row r="10" spans="1:3" x14ac:dyDescent="0.25">
      <c r="A10" s="2" t="s">
        <v>44</v>
      </c>
      <c r="B10">
        <v>35</v>
      </c>
      <c r="C10">
        <v>31</v>
      </c>
    </row>
    <row r="11" spans="1:3" x14ac:dyDescent="0.25">
      <c r="A11" s="2" t="s">
        <v>39</v>
      </c>
      <c r="B11">
        <v>40</v>
      </c>
      <c r="C11">
        <v>17</v>
      </c>
    </row>
    <row r="12" spans="1:3" x14ac:dyDescent="0.25">
      <c r="A12" s="2" t="s">
        <v>43</v>
      </c>
      <c r="B12">
        <v>45</v>
      </c>
      <c r="C12">
        <v>45</v>
      </c>
    </row>
    <row r="13" spans="1:3" x14ac:dyDescent="0.25">
      <c r="A13" s="2" t="s">
        <v>19</v>
      </c>
      <c r="B13">
        <v>25</v>
      </c>
      <c r="C13">
        <v>24</v>
      </c>
    </row>
    <row r="14" spans="1:3" x14ac:dyDescent="0.25">
      <c r="A14" s="2" t="s">
        <v>40</v>
      </c>
      <c r="B14">
        <v>57</v>
      </c>
      <c r="C14">
        <v>53</v>
      </c>
    </row>
    <row r="15" spans="1:3" x14ac:dyDescent="0.25">
      <c r="A15" s="2" t="s">
        <v>41</v>
      </c>
      <c r="B15">
        <v>29</v>
      </c>
      <c r="C15">
        <v>26</v>
      </c>
    </row>
    <row r="16" spans="1:3" x14ac:dyDescent="0.25">
      <c r="A16" s="2" t="s">
        <v>47</v>
      </c>
      <c r="B16">
        <v>97</v>
      </c>
      <c r="C16">
        <v>63</v>
      </c>
    </row>
    <row r="17" spans="1:8" x14ac:dyDescent="0.25">
      <c r="A17" s="2" t="s">
        <v>50</v>
      </c>
      <c r="B17">
        <v>15</v>
      </c>
      <c r="C17">
        <v>15</v>
      </c>
    </row>
    <row r="18" spans="1:8" x14ac:dyDescent="0.25">
      <c r="A18" s="2" t="s">
        <v>42</v>
      </c>
    </row>
    <row r="19" spans="1:8" x14ac:dyDescent="0.25">
      <c r="A19" s="2" t="s">
        <v>46</v>
      </c>
      <c r="B19">
        <v>94</v>
      </c>
      <c r="C19">
        <v>94</v>
      </c>
    </row>
    <row r="20" spans="1:8" x14ac:dyDescent="0.25">
      <c r="A20" s="2" t="s">
        <v>60</v>
      </c>
      <c r="B20">
        <v>593</v>
      </c>
      <c r="C20">
        <v>475</v>
      </c>
    </row>
    <row r="22" spans="1:8" x14ac:dyDescent="0.25">
      <c r="F22" s="1" t="s">
        <v>59</v>
      </c>
      <c r="G22" t="s">
        <v>65</v>
      </c>
      <c r="H22" t="s">
        <v>66</v>
      </c>
    </row>
    <row r="23" spans="1:8" x14ac:dyDescent="0.25">
      <c r="F23" s="2" t="s">
        <v>51</v>
      </c>
      <c r="G23" s="16">
        <v>959.43086400000004</v>
      </c>
      <c r="H23" s="16">
        <v>457.48787299999998</v>
      </c>
    </row>
    <row r="24" spans="1:8" x14ac:dyDescent="0.25">
      <c r="F24" s="2" t="s">
        <v>52</v>
      </c>
      <c r="G24" s="16">
        <v>1953.4533220000001</v>
      </c>
      <c r="H24" s="16">
        <v>1464.0072379999999</v>
      </c>
    </row>
    <row r="25" spans="1:8" x14ac:dyDescent="0.25">
      <c r="F25" s="2" t="s">
        <v>25</v>
      </c>
      <c r="G25" s="16">
        <v>5254.2033190000002</v>
      </c>
      <c r="H25" s="16">
        <v>4044.0736459999998</v>
      </c>
    </row>
    <row r="26" spans="1:8" x14ac:dyDescent="0.25">
      <c r="F26" s="2" t="s">
        <v>48</v>
      </c>
      <c r="G26" s="16">
        <v>1913.53927862975</v>
      </c>
      <c r="H26" s="16">
        <v>1559.902728</v>
      </c>
    </row>
    <row r="27" spans="1:8" x14ac:dyDescent="0.25">
      <c r="F27" s="2" t="s">
        <v>49</v>
      </c>
      <c r="G27" s="16">
        <v>1128.1608819999999</v>
      </c>
      <c r="H27" s="16">
        <v>880.83</v>
      </c>
    </row>
    <row r="28" spans="1:8" x14ac:dyDescent="0.25">
      <c r="F28" s="2" t="s">
        <v>45</v>
      </c>
      <c r="G28" s="16">
        <v>1298.1652005000001</v>
      </c>
      <c r="H28" s="16">
        <v>519.26607960000001</v>
      </c>
    </row>
    <row r="29" spans="1:8" x14ac:dyDescent="0.25">
      <c r="F29" s="2" t="s">
        <v>44</v>
      </c>
      <c r="G29" s="16">
        <v>1245.36919464882</v>
      </c>
      <c r="H29" s="16">
        <v>1033.840453</v>
      </c>
    </row>
    <row r="30" spans="1:8" x14ac:dyDescent="0.25">
      <c r="F30" s="2" t="s">
        <v>39</v>
      </c>
      <c r="G30" s="16">
        <v>958.8</v>
      </c>
      <c r="H30" s="16">
        <v>797.14</v>
      </c>
    </row>
    <row r="31" spans="1:8" x14ac:dyDescent="0.25">
      <c r="F31" s="2" t="s">
        <v>43</v>
      </c>
      <c r="G31" s="16">
        <v>1312.4111618499999</v>
      </c>
      <c r="H31" s="16">
        <v>1092.579518</v>
      </c>
    </row>
    <row r="32" spans="1:8" x14ac:dyDescent="0.25">
      <c r="F32" s="2" t="s">
        <v>19</v>
      </c>
      <c r="G32" s="16">
        <v>1292.5776103399999</v>
      </c>
      <c r="H32" s="16">
        <v>1070.5328149239999</v>
      </c>
    </row>
    <row r="33" spans="6:8" x14ac:dyDescent="0.25">
      <c r="F33" s="2" t="s">
        <v>40</v>
      </c>
      <c r="G33" s="16">
        <v>1273.0753087058799</v>
      </c>
      <c r="H33" s="16">
        <v>1055.4144510000001</v>
      </c>
    </row>
    <row r="34" spans="6:8" x14ac:dyDescent="0.25">
      <c r="F34" s="2" t="s">
        <v>41</v>
      </c>
      <c r="G34" s="16">
        <v>1093.3688629999999</v>
      </c>
      <c r="H34" s="16">
        <v>910.62470499999995</v>
      </c>
    </row>
    <row r="35" spans="6:8" x14ac:dyDescent="0.25">
      <c r="F35" s="2" t="s">
        <v>47</v>
      </c>
      <c r="G35" s="16">
        <v>5470.8015566496697</v>
      </c>
      <c r="H35" s="16">
        <v>1955.51239259</v>
      </c>
    </row>
    <row r="36" spans="6:8" x14ac:dyDescent="0.25">
      <c r="F36" s="2" t="s">
        <v>50</v>
      </c>
      <c r="G36" s="16">
        <v>9626.2365348799995</v>
      </c>
      <c r="H36" s="16">
        <v>4650.5153259999997</v>
      </c>
    </row>
    <row r="37" spans="6:8" x14ac:dyDescent="0.25">
      <c r="F37" s="2" t="s">
        <v>42</v>
      </c>
      <c r="G37" s="16"/>
      <c r="H37" s="16"/>
    </row>
    <row r="38" spans="6:8" x14ac:dyDescent="0.25">
      <c r="F38" s="2" t="s">
        <v>46</v>
      </c>
      <c r="G38" s="16">
        <v>2530.738057</v>
      </c>
      <c r="H38" s="16">
        <v>2139.7155298100001</v>
      </c>
    </row>
    <row r="39" spans="6:8" x14ac:dyDescent="0.25">
      <c r="F39" s="2" t="s">
        <v>60</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workbookViewId="0">
      <selection activeCell="B18" sqref="B18:E20"/>
    </sheetView>
  </sheetViews>
  <sheetFormatPr defaultRowHeight="15" x14ac:dyDescent="0.25"/>
  <cols>
    <col min="1" max="1" width="20.140625" customWidth="1"/>
    <col min="2" max="2" width="19.5703125" customWidth="1"/>
    <col min="3" max="3" width="22.85546875" customWidth="1"/>
    <col min="4" max="4" width="32.7109375" customWidth="1"/>
    <col min="5" max="5" width="32.140625" customWidth="1"/>
  </cols>
  <sheetData>
    <row r="1" spans="1:5" ht="56.25" x14ac:dyDescent="0.25">
      <c r="A1" s="5" t="s">
        <v>4</v>
      </c>
      <c r="B1" s="5" t="s">
        <v>55</v>
      </c>
      <c r="C1" s="6" t="s">
        <v>54</v>
      </c>
      <c r="D1" s="6" t="s">
        <v>64</v>
      </c>
      <c r="E1" s="6" t="s">
        <v>63</v>
      </c>
    </row>
    <row r="2" spans="1:5" ht="18.75" x14ac:dyDescent="0.25">
      <c r="A2" s="3" t="s">
        <v>39</v>
      </c>
      <c r="B2" s="3">
        <v>40</v>
      </c>
      <c r="C2" s="4">
        <v>17</v>
      </c>
      <c r="D2" s="11">
        <f>958800000/1000000</f>
        <v>958.8</v>
      </c>
      <c r="E2" s="11">
        <f>797140000/1000000</f>
        <v>797.14</v>
      </c>
    </row>
    <row r="3" spans="1:5" ht="18.75" x14ac:dyDescent="0.25">
      <c r="A3" s="3" t="s">
        <v>40</v>
      </c>
      <c r="B3" s="3">
        <v>57</v>
      </c>
      <c r="C3" s="4">
        <v>53</v>
      </c>
      <c r="D3" s="11">
        <f>1273075308.70588/1000000</f>
        <v>1273.0753087058799</v>
      </c>
      <c r="E3" s="11">
        <f>1055414451/1000000</f>
        <v>1055.4144510000001</v>
      </c>
    </row>
    <row r="4" spans="1:5" ht="18.75" x14ac:dyDescent="0.25">
      <c r="A4" s="3" t="s">
        <v>19</v>
      </c>
      <c r="B4" s="3">
        <v>25</v>
      </c>
      <c r="C4" s="4">
        <v>24</v>
      </c>
      <c r="D4" s="11">
        <f>1292577610.34/1000000</f>
        <v>1292.5776103399999</v>
      </c>
      <c r="E4" s="11">
        <f>1070532814.924/1000000</f>
        <v>1070.5328149239999</v>
      </c>
    </row>
    <row r="5" spans="1:5" ht="18.75" x14ac:dyDescent="0.25">
      <c r="A5" s="3" t="s">
        <v>41</v>
      </c>
      <c r="B5" s="3">
        <v>29</v>
      </c>
      <c r="C5" s="4">
        <v>26</v>
      </c>
      <c r="D5" s="11">
        <f>1093368863/1000000</f>
        <v>1093.3688629999999</v>
      </c>
      <c r="E5" s="11">
        <f>910624705/1000000</f>
        <v>910.62470499999995</v>
      </c>
    </row>
    <row r="6" spans="1:5" ht="18.75" x14ac:dyDescent="0.25">
      <c r="A6" s="3" t="s">
        <v>42</v>
      </c>
      <c r="B6" s="12"/>
      <c r="C6" s="13"/>
      <c r="D6" s="14"/>
      <c r="E6" s="14"/>
    </row>
    <row r="7" spans="1:5" ht="18.75" x14ac:dyDescent="0.25">
      <c r="A7" s="3" t="s">
        <v>43</v>
      </c>
      <c r="B7" s="3">
        <v>45</v>
      </c>
      <c r="C7" s="4">
        <v>45</v>
      </c>
      <c r="D7" s="11">
        <f>1312411161.85/1000000</f>
        <v>1312.4111618499999</v>
      </c>
      <c r="E7" s="11">
        <f>1092579518/1000000</f>
        <v>1092.579518</v>
      </c>
    </row>
    <row r="8" spans="1:5" ht="18.75" x14ac:dyDescent="0.25">
      <c r="A8" s="3" t="s">
        <v>44</v>
      </c>
      <c r="B8" s="3">
        <v>35</v>
      </c>
      <c r="C8" s="4">
        <v>31</v>
      </c>
      <c r="D8" s="11">
        <f>1245369194.64882/1000000</f>
        <v>1245.36919464882</v>
      </c>
      <c r="E8" s="11">
        <f>1033840453/1000000</f>
        <v>1033.840453</v>
      </c>
    </row>
    <row r="9" spans="1:5" ht="18.75" x14ac:dyDescent="0.25">
      <c r="A9" s="3" t="s">
        <v>45</v>
      </c>
      <c r="B9" s="3">
        <v>28</v>
      </c>
      <c r="C9" s="4">
        <v>22</v>
      </c>
      <c r="D9" s="11">
        <f>1298165200.5/1000000</f>
        <v>1298.1652005000001</v>
      </c>
      <c r="E9" s="11">
        <f>519266079.6/1000000</f>
        <v>519.26607960000001</v>
      </c>
    </row>
    <row r="10" spans="1:5" ht="18.75" x14ac:dyDescent="0.25">
      <c r="A10" s="3" t="s">
        <v>46</v>
      </c>
      <c r="B10" s="3">
        <v>94</v>
      </c>
      <c r="C10" s="4">
        <v>94</v>
      </c>
      <c r="D10" s="11">
        <f>2530738057/1000000</f>
        <v>2530.738057</v>
      </c>
      <c r="E10" s="11">
        <f>2139715529.81/1000000</f>
        <v>2139.7155298100001</v>
      </c>
    </row>
    <row r="11" spans="1:5" ht="18.75" x14ac:dyDescent="0.25">
      <c r="A11" s="3" t="s">
        <v>47</v>
      </c>
      <c r="B11" s="3">
        <v>97</v>
      </c>
      <c r="C11" s="4">
        <v>63</v>
      </c>
      <c r="D11" s="11">
        <f>5470801556.64967/1000000</f>
        <v>5470.8015566496697</v>
      </c>
      <c r="E11" s="11">
        <f>1955512392.59/1000000</f>
        <v>1955.51239259</v>
      </c>
    </row>
    <row r="12" spans="1:5" ht="18.75" x14ac:dyDescent="0.25">
      <c r="A12" s="3" t="s">
        <v>52</v>
      </c>
      <c r="B12" s="3">
        <v>20</v>
      </c>
      <c r="C12" s="4">
        <v>20</v>
      </c>
      <c r="D12" s="11">
        <f>1953453322/1000000</f>
        <v>1953.4533220000001</v>
      </c>
      <c r="E12" s="11">
        <f>1464007238/1000000</f>
        <v>1464.0072379999999</v>
      </c>
    </row>
    <row r="13" spans="1:5" ht="18.75" x14ac:dyDescent="0.25">
      <c r="A13" s="3" t="s">
        <v>48</v>
      </c>
      <c r="B13" s="3">
        <v>59</v>
      </c>
      <c r="C13" s="4">
        <v>32</v>
      </c>
      <c r="D13" s="11">
        <f>1913539278.62975/1000000</f>
        <v>1913.53927862975</v>
      </c>
      <c r="E13" s="11">
        <f>1559902728/1000000</f>
        <v>1559.902728</v>
      </c>
    </row>
    <row r="14" spans="1:5" ht="18.75" x14ac:dyDescent="0.25">
      <c r="A14" s="3" t="s">
        <v>49</v>
      </c>
      <c r="B14" s="3">
        <v>28</v>
      </c>
      <c r="C14" s="4">
        <v>12</v>
      </c>
      <c r="D14" s="11">
        <f>1128160882/1000000</f>
        <v>1128.1608819999999</v>
      </c>
      <c r="E14" s="11">
        <f>880830000/1000000</f>
        <v>880.83</v>
      </c>
    </row>
    <row r="15" spans="1:5" ht="18.75" x14ac:dyDescent="0.25">
      <c r="A15" s="3" t="s">
        <v>25</v>
      </c>
      <c r="B15" s="3">
        <v>16</v>
      </c>
      <c r="C15" s="4">
        <v>16</v>
      </c>
      <c r="D15" s="11">
        <f>5254203319/1000000</f>
        <v>5254.2033190000002</v>
      </c>
      <c r="E15" s="11">
        <f>4044073646/1000000</f>
        <v>4044.0736459999998</v>
      </c>
    </row>
    <row r="16" spans="1:5" ht="18.75" x14ac:dyDescent="0.25">
      <c r="A16" s="3" t="s">
        <v>50</v>
      </c>
      <c r="B16" s="3">
        <v>15</v>
      </c>
      <c r="C16" s="4">
        <v>15</v>
      </c>
      <c r="D16" s="11">
        <f>9626236534.88/1000000</f>
        <v>9626.2365348799995</v>
      </c>
      <c r="E16" s="11">
        <f>4650515326/1000000</f>
        <v>4650.5153259999997</v>
      </c>
    </row>
    <row r="17" spans="1:5" ht="18.75" x14ac:dyDescent="0.25">
      <c r="A17" s="3" t="s">
        <v>51</v>
      </c>
      <c r="B17" s="3">
        <v>5</v>
      </c>
      <c r="C17" s="4">
        <v>5</v>
      </c>
      <c r="D17" s="11">
        <f>959430864/1000000</f>
        <v>959.43086400000004</v>
      </c>
      <c r="E17" s="11">
        <f>457487873/1000000</f>
        <v>457.48787299999998</v>
      </c>
    </row>
    <row r="18" spans="1:5" ht="18.75" x14ac:dyDescent="0.25">
      <c r="A18" s="8" t="s">
        <v>18</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PC 2023 </vt:lpstr>
      <vt:lpstr>Centralizator 2023</vt:lpstr>
      <vt:lpstr>Sheet1Pivot chart 0</vt:lpstr>
      <vt:lpstr>Sheet9</vt:lpstr>
      <vt:lpstr>'Apeluri PC 2023 '!Print_Area</vt:lpstr>
      <vt:lpstr>'Apeluri PC 2023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Gabriela Popescu</cp:lastModifiedBy>
  <cp:lastPrinted>2023-05-09T13:08:10Z</cp:lastPrinted>
  <dcterms:created xsi:type="dcterms:W3CDTF">2022-11-16T11:13:12Z</dcterms:created>
  <dcterms:modified xsi:type="dcterms:W3CDTF">2023-05-10T05:59:00Z</dcterms:modified>
</cp:coreProperties>
</file>