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mc:AlternateContent xmlns:mc="http://schemas.openxmlformats.org/markup-compatibility/2006">
    <mc:Choice Requires="x15">
      <x15ac:absPath xmlns:x15ac="http://schemas.microsoft.com/office/spreadsheetml/2010/11/ac" url="D:\BKP LAPTOP SERVICI\Mirela Cosovan\PODD 2021-2027\COMUNICARE\NOTE PUBLICARE\"/>
    </mc:Choice>
  </mc:AlternateContent>
  <xr:revisionPtr revIDLastSave="0" documentId="8_{0B30C10F-7126-4065-89CB-BEA99DE2AF79}" xr6:coauthVersionLast="47" xr6:coauthVersionMax="47" xr10:uidLastSave="{00000000-0000-0000-0000-000000000000}"/>
  <bookViews>
    <workbookView xWindow="0" yWindow="0" windowWidth="28800" windowHeight="15600" firstSheet="4" activeTab="4" xr2:uid="{00000000-000D-0000-FFFF-FFFF00000000}"/>
  </bookViews>
  <sheets>
    <sheet name="Apeluri PC 2023_07.06.2023 " sheetId="13" state="hidden" r:id="rId1"/>
    <sheet name="Apeluri PC 2023_15.02.2023" sheetId="15" state="hidden" r:id="rId2"/>
    <sheet name="centralizat 20_iulie_2023_2024" sheetId="16" state="hidden" r:id="rId3"/>
    <sheet name="centralizat_02.08.2023" sheetId="17" state="hidden" r:id="rId4"/>
    <sheet name="centralizat_15.01.24" sheetId="18" r:id="rId5"/>
    <sheet name="Centralizator 2023" sheetId="5" state="hidden" r:id="rId6"/>
    <sheet name="Sheet1Pivot chart 0" sheetId="11" state="hidden" r:id="rId7"/>
    <sheet name="Sheet9" sheetId="10" state="hidden" r:id="rId8"/>
  </sheets>
  <definedNames>
    <definedName name="_xlnm._FilterDatabase" localSheetId="0" hidden="1">'Apeluri PC 2023_07.06.2023 '!$B$6:$V$436</definedName>
    <definedName name="_xlnm._FilterDatabase" localSheetId="1" hidden="1">'Apeluri PC 2023_15.02.2023'!$A$6:$V$522</definedName>
    <definedName name="_xlnm._FilterDatabase" localSheetId="2" hidden="1">'centralizat 20_iulie_2023_2024'!$B$6:$Y$40</definedName>
    <definedName name="_xlnm._FilterDatabase" localSheetId="3" hidden="1">'centralizat_02.08.2023'!$B$6:$Y$42</definedName>
    <definedName name="_xlnm._FilterDatabase" localSheetId="4" hidden="1">'centralizat_15.01.24'!$B$7:$X$44</definedName>
    <definedName name="_xlnm.Print_Area" localSheetId="0">'Apeluri PC 2023_07.06.2023 '!$A$1:$V$435</definedName>
    <definedName name="_xlnm.Print_Area" localSheetId="1">'Apeluri PC 2023_15.02.2023'!$A$1:$V$522</definedName>
    <definedName name="_xlnm.Print_Area" localSheetId="2">'centralizat 20_iulie_2023_2024'!$A$1:$Y$40</definedName>
    <definedName name="_xlnm.Print_Area" localSheetId="3">'centralizat_02.08.2023'!$B$1:$Y$42</definedName>
    <definedName name="_xlnm.Print_Area" localSheetId="4">'centralizat_15.01.24'!$B$2:$X$44</definedName>
    <definedName name="_xlnm.Print_Titles" localSheetId="0">'Apeluri PC 2023_07.06.2023 '!$6:$6</definedName>
    <definedName name="_xlnm.Print_Titles" localSheetId="1">'Apeluri PC 2023_15.02.2023'!$6:$6</definedName>
    <definedName name="_xlnm.Print_Titles" localSheetId="2">'centralizat 20_iulie_2023_2024'!$6:$6</definedName>
    <definedName name="_xlnm.Print_Titles" localSheetId="3">'centralizat_02.08.2023'!$6:$6</definedName>
    <definedName name="_xlnm.Print_Titles" localSheetId="4">'centralizat_15.01.24'!$7:$7</definedName>
  </definedNames>
  <calcPr calcId="191029"/>
  <pivotCaches>
    <pivotCache cacheId="0"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18" l="1"/>
  <c r="L44" i="18"/>
  <c r="L19" i="18"/>
  <c r="L20" i="18"/>
  <c r="J44" i="18"/>
  <c r="R13" i="17"/>
  <c r="R9" i="17"/>
  <c r="R8" i="17"/>
  <c r="R10" i="17"/>
  <c r="R11" i="17"/>
  <c r="R12"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Q29" i="17"/>
  <c r="Q32" i="17"/>
  <c r="Q35" i="17"/>
  <c r="Q40" i="17"/>
  <c r="Q41" i="17"/>
  <c r="Q42" i="17"/>
  <c r="P40" i="17"/>
  <c r="P41" i="17"/>
  <c r="P42" i="17"/>
  <c r="K40" i="17"/>
  <c r="J40" i="17"/>
  <c r="B39" i="17"/>
  <c r="B34" i="17"/>
  <c r="B31" i="17"/>
  <c r="B26" i="17"/>
  <c r="B19" i="17"/>
  <c r="K7" i="17"/>
  <c r="J7" i="17"/>
  <c r="Q27" i="16"/>
  <c r="Q30" i="16"/>
  <c r="Q33" i="16"/>
  <c r="Q38" i="16"/>
  <c r="Q39" i="16"/>
  <c r="Q40" i="16"/>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P38" i="16"/>
  <c r="P39" i="16"/>
  <c r="P40" i="16"/>
  <c r="K38" i="16"/>
  <c r="J38" i="16"/>
  <c r="B37" i="16"/>
  <c r="B32" i="16"/>
  <c r="B29" i="16"/>
  <c r="B24" i="16"/>
  <c r="B17" i="16"/>
  <c r="K7" i="16"/>
  <c r="J7" i="16"/>
  <c r="B410" i="13"/>
  <c r="B405" i="13"/>
  <c r="B402" i="13"/>
  <c r="B397"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413" i="13"/>
  <c r="B414" i="13"/>
  <c r="B415" i="13"/>
  <c r="B416" i="13"/>
  <c r="B417" i="13"/>
  <c r="B418" i="13"/>
  <c r="B419" i="13"/>
  <c r="B420" i="13"/>
  <c r="B421" i="13"/>
  <c r="B422" i="13"/>
  <c r="B423" i="13"/>
  <c r="B424"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8" i="13"/>
  <c r="B9" i="13"/>
  <c r="B10" i="13"/>
  <c r="B11" i="13"/>
  <c r="B12" i="13"/>
  <c r="B13" i="13"/>
  <c r="B14" i="13"/>
  <c r="B15" i="13"/>
  <c r="B16" i="13"/>
  <c r="B17" i="13"/>
  <c r="B18" i="13"/>
  <c r="B19" i="13"/>
  <c r="B20" i="13"/>
  <c r="B21" i="13"/>
  <c r="B177" i="13"/>
  <c r="B178" i="13"/>
  <c r="B179" i="13"/>
  <c r="B180" i="13"/>
  <c r="B181" i="13"/>
  <c r="B182" i="13"/>
  <c r="B183" i="13"/>
  <c r="B184" i="13"/>
  <c r="B185" i="13"/>
  <c r="B186" i="13"/>
  <c r="B187" i="13"/>
  <c r="B188" i="13"/>
  <c r="B189" i="13"/>
  <c r="B190" i="13"/>
  <c r="B191" i="13"/>
  <c r="B192" i="13"/>
  <c r="B193" i="13"/>
  <c r="B194" i="13"/>
  <c r="B195" i="13"/>
  <c r="B196" i="13"/>
  <c r="B197" i="13"/>
  <c r="B198" i="13"/>
  <c r="B201" i="13"/>
  <c r="B202" i="13"/>
  <c r="B203" i="13"/>
  <c r="B204" i="13"/>
  <c r="B205" i="13"/>
  <c r="B206" i="13"/>
  <c r="B207" i="13"/>
  <c r="B208" i="13"/>
  <c r="B209" i="13"/>
  <c r="B210" i="13"/>
  <c r="B211" i="13"/>
  <c r="B212" i="13"/>
  <c r="B213" i="13"/>
  <c r="B214" i="13"/>
  <c r="B215" i="13"/>
  <c r="B216" i="13"/>
  <c r="B217" i="13"/>
  <c r="B218" i="13"/>
  <c r="B219" i="13"/>
  <c r="B220" i="13"/>
  <c r="B371" i="13"/>
  <c r="B372" i="13"/>
  <c r="B373" i="13"/>
  <c r="B374" i="13"/>
  <c r="B375" i="13"/>
  <c r="B376" i="13"/>
  <c r="B377" i="13"/>
  <c r="B378" i="13"/>
  <c r="B379" i="13"/>
  <c r="B352" i="13"/>
  <c r="B353" i="13"/>
  <c r="B354" i="13"/>
  <c r="B355" i="13"/>
  <c r="B356" i="13"/>
  <c r="B357" i="13"/>
  <c r="B358" i="13"/>
  <c r="B359" i="13"/>
  <c r="B360" i="13"/>
  <c r="B361" i="13"/>
  <c r="B362" i="13"/>
  <c r="B363" i="13"/>
  <c r="B364" i="13"/>
  <c r="B365" i="13"/>
  <c r="B366" i="13"/>
  <c r="B367" i="13"/>
  <c r="B368" i="13"/>
  <c r="B390" i="13"/>
  <c r="B333" i="13"/>
  <c r="B334" i="13"/>
  <c r="B335" i="13"/>
  <c r="B336" i="13"/>
  <c r="B337" i="13"/>
  <c r="B338" i="13"/>
  <c r="B339" i="13"/>
  <c r="B340" i="13"/>
  <c r="B341" i="13"/>
  <c r="B342" i="13"/>
  <c r="B343" i="13"/>
  <c r="B344" i="13"/>
  <c r="B345" i="13"/>
  <c r="B346" i="13"/>
  <c r="B347" i="13"/>
  <c r="B348" i="13"/>
  <c r="B349" i="13"/>
  <c r="B519" i="15"/>
  <c r="B515" i="15"/>
  <c r="J513" i="15"/>
  <c r="K511" i="15"/>
  <c r="K510" i="15"/>
  <c r="K507" i="15"/>
  <c r="J507" i="15"/>
  <c r="B495" i="15"/>
  <c r="B496" i="15"/>
  <c r="B497" i="15"/>
  <c r="B498" i="15"/>
  <c r="B499" i="15"/>
  <c r="B500" i="15"/>
  <c r="B501" i="15"/>
  <c r="B502" i="15"/>
  <c r="B503" i="15"/>
  <c r="B504" i="15"/>
  <c r="B505" i="15"/>
  <c r="B506" i="15"/>
  <c r="K493" i="15"/>
  <c r="J493" i="15"/>
  <c r="B478" i="15"/>
  <c r="B479" i="15"/>
  <c r="B480" i="15"/>
  <c r="B481" i="15"/>
  <c r="B482" i="15"/>
  <c r="B483" i="15"/>
  <c r="B484" i="15"/>
  <c r="B485" i="15"/>
  <c r="B486" i="15"/>
  <c r="B487" i="15"/>
  <c r="B488" i="15"/>
  <c r="B489" i="15"/>
  <c r="B490" i="15"/>
  <c r="B491" i="15"/>
  <c r="B492" i="15"/>
  <c r="K476" i="15"/>
  <c r="J476" i="15"/>
  <c r="B467" i="15"/>
  <c r="B468" i="15"/>
  <c r="B469" i="15"/>
  <c r="B470" i="15"/>
  <c r="B471" i="15"/>
  <c r="B472" i="15"/>
  <c r="B473" i="15"/>
  <c r="B474" i="15"/>
  <c r="B475" i="15"/>
  <c r="K465" i="15"/>
  <c r="J465" i="15"/>
  <c r="B448" i="15"/>
  <c r="B449" i="15"/>
  <c r="B450" i="15"/>
  <c r="B451" i="15"/>
  <c r="B452" i="15"/>
  <c r="B453" i="15"/>
  <c r="B454" i="15"/>
  <c r="B455" i="15"/>
  <c r="B456" i="15"/>
  <c r="B457" i="15"/>
  <c r="B458" i="15"/>
  <c r="B459" i="15"/>
  <c r="B460" i="15"/>
  <c r="B461" i="15"/>
  <c r="B462" i="15"/>
  <c r="B463" i="15"/>
  <c r="B464" i="15"/>
  <c r="K446" i="15"/>
  <c r="J446" i="15"/>
  <c r="B439" i="15"/>
  <c r="B440" i="15"/>
  <c r="B441" i="15"/>
  <c r="B442" i="15"/>
  <c r="B443" i="15"/>
  <c r="B444" i="15"/>
  <c r="B445" i="15"/>
  <c r="B429" i="15"/>
  <c r="B430" i="15"/>
  <c r="B431" i="15"/>
  <c r="B432" i="15"/>
  <c r="B433" i="15"/>
  <c r="B434" i="15"/>
  <c r="B435" i="15"/>
  <c r="B436" i="15"/>
  <c r="K427" i="15"/>
  <c r="J427" i="15"/>
  <c r="B349" i="15"/>
  <c r="B350" i="15"/>
  <c r="B351" i="15"/>
  <c r="B352" i="15"/>
  <c r="B353" i="15"/>
  <c r="B354" i="15"/>
  <c r="B355" i="15"/>
  <c r="B356" i="15"/>
  <c r="B357" i="15"/>
  <c r="B358" i="15"/>
  <c r="B359" i="15"/>
  <c r="B360" i="15"/>
  <c r="B361" i="15"/>
  <c r="B362" i="15"/>
  <c r="B363" i="15"/>
  <c r="B364" i="15"/>
  <c r="B365" i="15"/>
  <c r="B366" i="15"/>
  <c r="B367" i="15"/>
  <c r="B368"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09" i="15"/>
  <c r="B410" i="15"/>
  <c r="B411" i="15"/>
  <c r="B412" i="15"/>
  <c r="B413" i="15"/>
  <c r="B414" i="15"/>
  <c r="B415" i="15"/>
  <c r="B416" i="15"/>
  <c r="B417" i="15"/>
  <c r="B418" i="15"/>
  <c r="B419" i="15"/>
  <c r="B420" i="15"/>
  <c r="B421" i="15"/>
  <c r="B422" i="15"/>
  <c r="B423" i="15"/>
  <c r="B424" i="15"/>
  <c r="B425" i="15"/>
  <c r="B426" i="15"/>
  <c r="K347" i="15"/>
  <c r="J347"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25" i="15"/>
  <c r="B326" i="15"/>
  <c r="B327" i="15"/>
  <c r="B328" i="15"/>
  <c r="B329" i="15"/>
  <c r="B330" i="15"/>
  <c r="B331" i="15"/>
  <c r="B332" i="15"/>
  <c r="B333" i="15"/>
  <c r="B334" i="15"/>
  <c r="B335" i="15"/>
  <c r="B336" i="15"/>
  <c r="B337" i="15"/>
  <c r="B338" i="15"/>
  <c r="B339" i="15"/>
  <c r="B340" i="15"/>
  <c r="B341" i="15"/>
  <c r="B342" i="15"/>
  <c r="B343" i="15"/>
  <c r="B344" i="15"/>
  <c r="B345" i="15"/>
  <c r="B346" i="15"/>
  <c r="K259" i="15"/>
  <c r="J259" i="15"/>
  <c r="B239" i="15"/>
  <c r="B240" i="15"/>
  <c r="B241" i="15"/>
  <c r="B242" i="15"/>
  <c r="B243" i="15"/>
  <c r="B244" i="15"/>
  <c r="B245" i="15"/>
  <c r="B246" i="15"/>
  <c r="B247" i="15"/>
  <c r="B248" i="15"/>
  <c r="B249" i="15"/>
  <c r="B250" i="15"/>
  <c r="B251" i="15"/>
  <c r="B252" i="15"/>
  <c r="B253" i="15"/>
  <c r="B254" i="15"/>
  <c r="B255" i="15"/>
  <c r="B256" i="15"/>
  <c r="B257" i="15"/>
  <c r="B258" i="15"/>
  <c r="K237" i="15"/>
  <c r="J237" i="15"/>
  <c r="U236" i="15"/>
  <c r="U235" i="15"/>
  <c r="U234" i="15"/>
  <c r="U233" i="15"/>
  <c r="U232" i="15"/>
  <c r="U231" i="15"/>
  <c r="U230" i="15"/>
  <c r="U229" i="15"/>
  <c r="U228" i="15"/>
  <c r="U227" i="15"/>
  <c r="U226" i="15"/>
  <c r="U225" i="15"/>
  <c r="U224" i="15"/>
  <c r="U223" i="15"/>
  <c r="U222" i="15"/>
  <c r="U221" i="15"/>
  <c r="U220" i="15"/>
  <c r="U219" i="15"/>
  <c r="U218" i="15"/>
  <c r="U216" i="15"/>
  <c r="U215" i="15"/>
  <c r="U214" i="15"/>
  <c r="U213" i="15"/>
  <c r="U212" i="15"/>
  <c r="U211" i="15"/>
  <c r="U209"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K205" i="15"/>
  <c r="J205" i="15"/>
  <c r="Q204" i="15"/>
  <c r="Q203" i="15"/>
  <c r="Q202" i="15"/>
  <c r="S201" i="15"/>
  <c r="Q201" i="15"/>
  <c r="Q200" i="15"/>
  <c r="Q199" i="15"/>
  <c r="Q198" i="15"/>
  <c r="Q197" i="15"/>
  <c r="Q196" i="15"/>
  <c r="S195" i="15"/>
  <c r="Q195" i="15"/>
  <c r="S194" i="15"/>
  <c r="Q194" i="15"/>
  <c r="S193" i="15"/>
  <c r="Q193" i="15"/>
  <c r="S192" i="15"/>
  <c r="Q192" i="15"/>
  <c r="S191" i="15"/>
  <c r="Q191" i="15"/>
  <c r="Q190" i="15"/>
  <c r="Q189" i="15"/>
  <c r="Q188" i="15"/>
  <c r="Q187" i="15"/>
  <c r="Q186" i="15"/>
  <c r="Q185" i="15"/>
  <c r="Q184" i="15"/>
  <c r="Q183" i="15"/>
  <c r="Q182" i="15"/>
  <c r="Q181" i="15"/>
  <c r="S180" i="15"/>
  <c r="Q180" i="15"/>
  <c r="Q179" i="15"/>
  <c r="S178" i="15"/>
  <c r="Q178" i="15"/>
  <c r="S177" i="15"/>
  <c r="Q177" i="15"/>
  <c r="S176" i="15"/>
  <c r="Q176" i="15"/>
  <c r="S175" i="15"/>
  <c r="Q175" i="15"/>
  <c r="Q174" i="15"/>
  <c r="S173" i="15"/>
  <c r="Q173" i="15"/>
  <c r="Q172" i="15"/>
  <c r="S171" i="15"/>
  <c r="Q171" i="15"/>
  <c r="S170" i="15"/>
  <c r="Q170" i="15"/>
  <c r="S169" i="15"/>
  <c r="Q169" i="15"/>
  <c r="S168" i="15"/>
  <c r="Q168" i="15"/>
  <c r="Q167" i="15"/>
  <c r="Q166" i="15"/>
  <c r="S165" i="15"/>
  <c r="Q165" i="15"/>
  <c r="S164" i="15"/>
  <c r="Q164" i="15"/>
  <c r="S163" i="15"/>
  <c r="Q163" i="15"/>
  <c r="S162" i="15"/>
  <c r="Q162" i="15"/>
  <c r="Q161"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Q160" i="15"/>
  <c r="K159" i="15"/>
  <c r="J159" i="15"/>
  <c r="B139" i="15"/>
  <c r="B140" i="15"/>
  <c r="B141" i="15"/>
  <c r="B142" i="15"/>
  <c r="B143" i="15"/>
  <c r="B144" i="15"/>
  <c r="B145" i="15"/>
  <c r="B146" i="15"/>
  <c r="B147" i="15"/>
  <c r="B148" i="15"/>
  <c r="B149" i="15"/>
  <c r="B150" i="15"/>
  <c r="B151" i="15"/>
  <c r="B152" i="15"/>
  <c r="B153" i="15"/>
  <c r="B154" i="15"/>
  <c r="B155" i="15"/>
  <c r="B156" i="15"/>
  <c r="B157" i="15"/>
  <c r="B158" i="15"/>
  <c r="K137" i="15"/>
  <c r="J137"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J109" i="15"/>
  <c r="K108" i="15"/>
  <c r="K107" i="15"/>
  <c r="K106" i="15"/>
  <c r="K105" i="15"/>
  <c r="K104" i="15"/>
  <c r="K103" i="15"/>
  <c r="K102" i="15"/>
  <c r="K101" i="15"/>
  <c r="K97" i="15"/>
  <c r="K96" i="15"/>
  <c r="K95" i="15"/>
  <c r="K94" i="15"/>
  <c r="K93" i="15"/>
  <c r="K92" i="15"/>
  <c r="K91" i="15"/>
  <c r="K90" i="15"/>
  <c r="K89" i="15"/>
  <c r="K88" i="15"/>
  <c r="K87" i="15"/>
  <c r="K86" i="15"/>
  <c r="K85" i="15"/>
  <c r="K84" i="15"/>
  <c r="K83"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K82" i="15"/>
  <c r="K81" i="15"/>
  <c r="J81"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K24" i="15"/>
  <c r="J24" i="15"/>
  <c r="B8" i="15"/>
  <c r="B9" i="15"/>
  <c r="B10" i="15"/>
  <c r="B11" i="15"/>
  <c r="B12" i="15"/>
  <c r="B13" i="15"/>
  <c r="B14" i="15"/>
  <c r="B15" i="15"/>
  <c r="B16" i="15"/>
  <c r="B17" i="15"/>
  <c r="B18" i="15"/>
  <c r="B19" i="15"/>
  <c r="B20" i="15"/>
  <c r="B21" i="15"/>
  <c r="B22" i="15"/>
  <c r="B23" i="15"/>
  <c r="K513" i="15"/>
  <c r="K519" i="15"/>
  <c r="B521" i="15"/>
  <c r="J519" i="15"/>
  <c r="J515" i="15"/>
  <c r="K109" i="15"/>
  <c r="K515" i="15"/>
  <c r="J521" i="15"/>
  <c r="K521" i="15"/>
  <c r="K70" i="13"/>
  <c r="J70" i="13"/>
  <c r="K175" i="13"/>
  <c r="J175" i="13"/>
  <c r="B433" i="13"/>
  <c r="B432" i="13"/>
  <c r="J431" i="13"/>
  <c r="K425" i="13"/>
  <c r="J425" i="13"/>
  <c r="K380" i="13"/>
  <c r="J380" i="13"/>
  <c r="K369" i="13"/>
  <c r="J369" i="13"/>
  <c r="K350" i="13"/>
  <c r="J350" i="13"/>
  <c r="K331" i="13"/>
  <c r="J331" i="13"/>
  <c r="K295" i="13"/>
  <c r="J295" i="13"/>
  <c r="K221" i="13"/>
  <c r="J221" i="13"/>
  <c r="K199" i="13"/>
  <c r="J199" i="13"/>
  <c r="K129" i="13"/>
  <c r="J129" i="13"/>
  <c r="K98" i="13"/>
  <c r="J98" i="13"/>
  <c r="K66" i="13"/>
  <c r="J66" i="13"/>
  <c r="K22" i="13"/>
  <c r="J22" i="13"/>
  <c r="J432" i="13"/>
  <c r="B434" i="13"/>
  <c r="B68" i="13"/>
  <c r="B69" i="13"/>
  <c r="K411" i="13"/>
  <c r="J411" i="13"/>
  <c r="J433" i="13"/>
  <c r="J434" i="13"/>
  <c r="K431" i="13"/>
  <c r="K433" i="13"/>
  <c r="K432" i="13"/>
  <c r="K434" i="13"/>
  <c r="E17" i="10"/>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c r="D18" i="10"/>
  <c r="D20" i="5"/>
  <c r="C20" i="5"/>
  <c r="D11" i="5"/>
  <c r="C11" i="5"/>
  <c r="C21" i="5"/>
  <c r="D21" i="5"/>
  <c r="E11" i="5"/>
  <c r="F20" i="5"/>
  <c r="E20" i="5"/>
  <c r="E21" i="5"/>
  <c r="F11" i="5"/>
  <c r="F21" i="5"/>
</calcChain>
</file>

<file path=xl/sharedStrings.xml><?xml version="1.0" encoding="utf-8"?>
<sst xmlns="http://schemas.openxmlformats.org/spreadsheetml/2006/main" count="18071" uniqueCount="1913">
  <si>
    <t>Nr. crt.</t>
  </si>
  <si>
    <t>Domeniu</t>
  </si>
  <si>
    <t>Denumire apel de finanțare</t>
  </si>
  <si>
    <t>Obiectivele apelului de finanțare</t>
  </si>
  <si>
    <t>Program</t>
  </si>
  <si>
    <t>Alt tip de beneficiar (se completează în secțiunea ”Observații”)</t>
  </si>
  <si>
    <t>Educație</t>
  </si>
  <si>
    <t>IMM și antreprenoriat</t>
  </si>
  <si>
    <t>Cercetare, dezvoltare, inovare</t>
  </si>
  <si>
    <t>Digitalizare</t>
  </si>
  <si>
    <t>NA</t>
  </si>
  <si>
    <t>Biodoversitate</t>
  </si>
  <si>
    <t>Energie și eficientă energetice</t>
  </si>
  <si>
    <t xml:space="preserve">Infrastructura de transport </t>
  </si>
  <si>
    <t>Microîntreprinderi</t>
  </si>
  <si>
    <t>Persoane fizice</t>
  </si>
  <si>
    <t>Mobilitate urbană</t>
  </si>
  <si>
    <t>Turism</t>
  </si>
  <si>
    <t>Dezvoltarea competențelor pentru specializare inteligentă, tranziție industrială și antreprenoriat</t>
  </si>
  <si>
    <t>Imbunatatirea competitivitatii si a inovarii in microintreprinderi</t>
  </si>
  <si>
    <t>Cresterea competitivitatii microintreprinderilor</t>
  </si>
  <si>
    <t>Imbunatatirea competitivitatii si a inovarii in IMM-uri</t>
  </si>
  <si>
    <t>Cresterea competitivitatii IMM-urilor</t>
  </si>
  <si>
    <t>Structuri de afaceri - incubatoare de afaceri</t>
  </si>
  <si>
    <t>Stimularea antreprenoriatului</t>
  </si>
  <si>
    <t>Structuri de afaceri - parcuri industriale</t>
  </si>
  <si>
    <t>Dezvoltarea competentelor pentru RIS3 si cresterea capacitatii de inovare a regiunii</t>
  </si>
  <si>
    <t>Digitalizare in folosul IMM-urilor</t>
  </si>
  <si>
    <t>Digitalizare in folosul cetatenilor</t>
  </si>
  <si>
    <t>Transformarea digitala a administrațiilor locale și județene, avand ca scop central interacțiunea facilă cu cetățeanul si mediul de afaceri</t>
  </si>
  <si>
    <t>Investitii in cladirile rezidentiale in vederea asigurarii/cresterii eficientei energetice</t>
  </si>
  <si>
    <t>Reducerea consumurilor de energie</t>
  </si>
  <si>
    <t>Investitii in clădirile publice in vederea asigurarii/cresterii eficientei energetice si masuri pentru utilizarea unor surse regenerabile de energie</t>
  </si>
  <si>
    <t>Imbunătățirea ecosistemului urban, a situației privind problematica legata de schimbările climatice, la restabilirea biodiversității, reducerea amprentei de carbon si a altor forme de poluare, gestionarea adecvată a apei, a solului și îmbunătățirea calității aerului.</t>
  </si>
  <si>
    <t>Imbunătățirea eficienței si atractivitatii sistemului de transport public, inclusiv a transportului pentru elevi, a timpilor de parcurs, accesibilității, transferului către transportul public de călători (intermodal) și modurile nemotorizate de transport</t>
  </si>
  <si>
    <t>Conectivitate regionala si imbunatatirea accesului la TEN-T (Modernizarea si reabilitarea retelei de drumuri judetene care asigura conectivitatea directa sau indirecta cu reteaua TEN-T)</t>
  </si>
  <si>
    <t>Imbunatatirea conectivitatii directe si indirecte la reteaua TEN-T</t>
  </si>
  <si>
    <t>Solutii de descongestionare si de crestere a sigurantei traficului in zonele urbane aglomerate, prin imbunatatirea legaturilor secundare la TEN-T</t>
  </si>
  <si>
    <t>Cresterea sigurantei traficului si imbunatatirea calitatii aerului in zone urbane aglomerate</t>
  </si>
  <si>
    <t>Asigurarea accesului egal la servicii educationale de calitate</t>
  </si>
  <si>
    <t>Infrastructura educationala pentru invatamant primar, secundar, inclusiv invatamant special</t>
  </si>
  <si>
    <t>Dezvoltarea integrata a zonelor urbane</t>
  </si>
  <si>
    <t>Dezvoltare durabila in afara zonelor urbane</t>
  </si>
  <si>
    <t>Obiectivul de politică sau obiectivul specific vizat</t>
  </si>
  <si>
    <t>Data estimată de începere a perioadei de contractare</t>
  </si>
  <si>
    <t>Data estimată de finalizare a perioadei de contractare</t>
  </si>
  <si>
    <t>Tip apel
(competitiv/necompetitiv/
primul venit-primul servit)</t>
  </si>
  <si>
    <t xml:space="preserve">Zona geografică vizată </t>
  </si>
  <si>
    <t xml:space="preserve">Tipul de solicitanți eligibili / Beneficiari eligibili </t>
  </si>
  <si>
    <t>Data estimată de începere evaluare tehnică și financiară</t>
  </si>
  <si>
    <t>Data estimată de finalizare evaluare tehnică și financiară</t>
  </si>
  <si>
    <t>Data estimată de începere a perioadei de implementare a proiectelor</t>
  </si>
  <si>
    <t>Data estimată de finalizare a perioadei de implementare a proiectelor</t>
  </si>
  <si>
    <t>Buget total apel (euro)</t>
  </si>
  <si>
    <t>Din care buget UE apel (euro)</t>
  </si>
  <si>
    <t>Sursă de finanțare (tip fond)</t>
  </si>
  <si>
    <t>necompetitiv</t>
  </si>
  <si>
    <t>competitiv</t>
  </si>
  <si>
    <t>Investiții  teritoriale in strategii urbane - municipii resedinta de judet</t>
  </si>
  <si>
    <t>Investiții  teritoriale in strategii urbane - municipii</t>
  </si>
  <si>
    <t>Investiții  teritoriale in strategii urbane - orase</t>
  </si>
  <si>
    <t>Sprijin pentru conservarea, imbunatatirea sau extinderea infrastructurii verzi-albastre - municipii resedinta de judet</t>
  </si>
  <si>
    <t>Sprijin pentru conservarea, imbunatatirea sau extinderea infrastructurii verzi-albastre - orase</t>
  </si>
  <si>
    <t xml:space="preserve">Sprijin pentru conservarea, imbunatatirea sau extinderea infrastructurii verzi-albastre - municipii </t>
  </si>
  <si>
    <t>Sprijin pentru transport urban sustenabil si durabil -  orase</t>
  </si>
  <si>
    <t>Sprijin pentru transport urban sustenabil si durabil - municipii resedinta de judet</t>
  </si>
  <si>
    <t xml:space="preserve">Sprijin pentru transport urban sustenabil si durabil - municipii </t>
  </si>
  <si>
    <t>Regenerare urbana</t>
  </si>
  <si>
    <t xml:space="preserve">TOTAL </t>
  </si>
  <si>
    <t>PR S</t>
  </si>
  <si>
    <t>Investitii tehnologice in IMM-uri</t>
  </si>
  <si>
    <t xml:space="preserve">Scopul intervenției este susținerea creșterii competitivității economice a IMM-urilor din Regiunea Centru, din sectoarele de specializare inteligentă regionale, prin accesul la cele mai noi tehnologii. </t>
  </si>
  <si>
    <t>OP 1; OS 1.3 și OS 1.4</t>
  </si>
  <si>
    <t>Regiunea Centru</t>
  </si>
  <si>
    <t>FEDR</t>
  </si>
  <si>
    <t>Competitiv</t>
  </si>
  <si>
    <t>ScaleUp pentru start-up-uri si microintreprinderi</t>
  </si>
  <si>
    <t xml:space="preserve">Scopul este susținerea creșterii accelerate a microîntreprinderilor, inclusiv firme nou-înființate, în sectoarele de specializare inteligentă din Regiunea Centru. </t>
  </si>
  <si>
    <t>OP 1; OS 1.1 și OS 1.4</t>
  </si>
  <si>
    <t>n/a</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</si>
  <si>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</si>
  <si>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</si>
  <si>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Sprijin prin instrumente financiare: capital sau cvasi-capital</t>
  </si>
  <si>
    <t>Obiectivul este sustinerea start-up-urilor inovative din regiune in etapele initiale (preseed pana la Serie A)</t>
  </si>
  <si>
    <t>n/a - achizitie publică de operator</t>
  </si>
  <si>
    <t>Granturi în cadrul unei operațiuni privind instrumentul financiar</t>
  </si>
  <si>
    <t>Obiectivul este sustinerea proiectelor de investitii ale IMM-urilor bancabile</t>
  </si>
  <si>
    <t>OP 1; OS 1.2 și OS 1.4</t>
  </si>
  <si>
    <t>N/A</t>
  </si>
  <si>
    <t>Întreprinderi digitale pentru o economie avansată</t>
  </si>
  <si>
    <t>Susținerea transformării digitale a IMM-urilor, prin adoptarea tehnologiilor și a instrumentelor care conduc la inovarea modelului de afaceri.</t>
  </si>
  <si>
    <t>Platforma pilot de Smart-City - proiect strategic regional</t>
  </si>
  <si>
    <t>Dezvoltarea unei platforme regionale pilot de open-innovation în domeniul smart-city.</t>
  </si>
  <si>
    <t>Eficienta energetică în clădiri publice</t>
  </si>
  <si>
    <t>Măsuri pentru eficiență energetică, inclusiv clădiri</t>
  </si>
  <si>
    <t>OP 2; OS 2.1</t>
  </si>
  <si>
    <t>Sprijin prin instrumente financiare - Eficienta energetică în clădiri publice</t>
  </si>
  <si>
    <t>Eficienta energetică în clădiri rezidentiale</t>
  </si>
  <si>
    <t>primul venit-primul servit</t>
  </si>
  <si>
    <t>Sprijin prin instrumente financiare- Eficienta energetică în clădiri rezidentiale</t>
  </si>
  <si>
    <t>Îmbunătățirea protecției naturii și a biodiversității, a infrastructurii verzi si albastre, revitalizarea spatiilor degradate și reducerea poluării  din zonele urbane - municipii</t>
  </si>
  <si>
    <t>Masuri pentru Îmbunătățirea protecției naturii și a biodiversității</t>
  </si>
  <si>
    <t>OP 2; OS 2.7</t>
  </si>
  <si>
    <t>Îmbunătățirea protecției naturii și a biodiversității, a infrastructurii verzi si albastre, revitalizarea spatiilor degradate și reducerea poluării  din zonele urbane - Orase</t>
  </si>
  <si>
    <t>Dezvoltarea mobilitatii urbane durabile in Municipiile Regiunii Centru (inclusiv Zone Metropolitane si Zone Functionale Urbane)</t>
  </si>
  <si>
    <t xml:space="preserve">Promovarea mobilității urbane multimodale durabile, ca parte a tranziției către o economie cu zero emisii de dioxid de carbon </t>
  </si>
  <si>
    <t>OP 2; OS 2.8</t>
  </si>
  <si>
    <t>Dezvoltarea mobilitatii urbane durabile in Orasele Regiunii Centru</t>
  </si>
  <si>
    <t>primul venit - primul servit</t>
  </si>
  <si>
    <t>Modernizarea infrastructurii rutiere de interes regional</t>
  </si>
  <si>
    <t>Dezvoltarea și creșterea unei mobilități naționale, regionale și locale durabile, reziliente la schimbările climatice, inteligente și intermodale, inclusiv îmbunătățirea accesului la TEN-T și a mobilității transfrontaliere- Investiții în modernizarea infrastructurii rutiere de importanță regională pentru asigurarea conectivității la rețeaua TEN-T</t>
  </si>
  <si>
    <t>OP 3; OS 3.2</t>
  </si>
  <si>
    <t>actiunea 6.3 Universitati</t>
  </si>
  <si>
    <t>Creșterea relevanței învățământului terțiar</t>
  </si>
  <si>
    <t>OP 4, OS 4.2</t>
  </si>
  <si>
    <t>actiunea 6.1.1 invatamant antepreșclar și prescolar</t>
  </si>
  <si>
    <t xml:space="preserve">Creșterea gradului de participare la nivelul educației timpurii </t>
  </si>
  <si>
    <t>actiunea 6.1.2 invatamant primar si secundar</t>
  </si>
  <si>
    <t>Creșterea gradului de participare la nivelul educației timpurii și învățământului obligatoriu</t>
  </si>
  <si>
    <t>actiunea 6.2 invatamant profesional si tehnic</t>
  </si>
  <si>
    <t>Creșterea gradului de participare la învățământul profesional și tehnic</t>
  </si>
  <si>
    <t>Conservarea, protecția și valorificarea durabilă a siturilor incluse în patrimoniului cultural UNESCO și de clasă A.</t>
  </si>
  <si>
    <t>OS d (vi) Creșterea rolului culturii și al turismului durabil în dezvoltarea economică, incluziunea socială și inovarea socială</t>
  </si>
  <si>
    <t>OP 4; OS 4.6</t>
  </si>
  <si>
    <t>Dezvoltare urbana</t>
  </si>
  <si>
    <t>Regenerare urbană, Cultură, Turism</t>
  </si>
  <si>
    <t>Dezvoltare urbană integrată prin regenerarea spațiilor publice, punerea în valoare a patrimoniului, infrastructurii culturale și a potențialului turistic din municipiile regiunii Centru</t>
  </si>
  <si>
    <t>OP 5; OS 5.1</t>
  </si>
  <si>
    <t>Dezvoltare urbană integrată prin regenerarea spațiilor publice, punerea în valoare a patrimoniului, infrastructurii culturale și a potențialului turistic din orașele regiunii Centru</t>
  </si>
  <si>
    <t>FTJ</t>
  </si>
  <si>
    <t>IMM</t>
  </si>
  <si>
    <t>Sprijin de până la 200.000 EUR pentru creșterea durabilă și crearea de locuri de muncă în Județul Gorj</t>
  </si>
  <si>
    <t>întreprinderi de tip spin-off și spin-out, start-up-uri</t>
  </si>
  <si>
    <t xml:space="preserve">Sprijin pentru modernizarea și consolidarea instituțiilor și serviciilor pieței forței de muncă pentru evaluarea și anticiparea nevoilor de competențe și pentru asigurarea unei asistențe prompte și personalizate   </t>
  </si>
  <si>
    <t>AJOFM</t>
  </si>
  <si>
    <t>Sprijin pentru creșterea nivelului de ocupare a foței de muncă prin măsuri de investiții în actualizarea competențelor, recalificarea persoanelor aflate în căutarea unui loc de muncă, precum și în servicii de asistență și în măsuri active de ocupare pentru acestea</t>
  </si>
  <si>
    <t>Sprijin pentru instalarea panourilor fotovoltaice/fototermice la nivel de gospodărie</t>
  </si>
  <si>
    <t xml:space="preserve">Sprijin pentru dezvoltarea de capacități de mici dimensiuni de producție, transport si stocare de energie RES pentru consum propriu a clădirilor publice în care funcționează școli, spitale, servicii sociale </t>
  </si>
  <si>
    <t>Sprijin de până la 200.000 EUR pentru creșterea durabilă și crearea de locuri de muncă în Județul Hunedoara</t>
  </si>
  <si>
    <t>Sprijin de până la 200.000 EUR pentru creșterea durabilă și crearea de locuri de muncă în Județul Dolj</t>
  </si>
  <si>
    <t>Sprijin de până la 200.000 EUR pentru creșterea durabilă și crearea de locuri de muncă în Județul Galați</t>
  </si>
  <si>
    <t>Investiție de reducere a emisiilor producției de oțel</t>
  </si>
  <si>
    <t>întreprinderi mari</t>
  </si>
  <si>
    <t>Investiții productive în întreprinderi mari</t>
  </si>
  <si>
    <t>Apel competitiv, cu depunere la termen</t>
  </si>
  <si>
    <t>Sprijin de până la 200.000 EUR pentru creșterea durabilă și crearea de locuri de muncă în Județul Prahova</t>
  </si>
  <si>
    <t>Sprijin de până la 200.000 EUR pentru creșterea durabilă și crearea de locuri de muncă în Județul Mureș</t>
  </si>
  <si>
    <t>Investiție pentru reducerea substanțială a emisiilor ETS aferente producției de fertilizanți chimici</t>
  </si>
  <si>
    <t>Asistență tehnică</t>
  </si>
  <si>
    <t>Apel P7/ 9 - Măsuri de  asistență tehnică</t>
  </si>
  <si>
    <t>Măsuri de sprijin pentru activitatea de coordonare, gestionare și control al fondurilor, precum și facilitarea implementării, monitorizării, comunicării și vizibilității PTJ.</t>
  </si>
  <si>
    <t>Locație AM/OI</t>
  </si>
  <si>
    <t>AM/OI</t>
  </si>
  <si>
    <t>LDR</t>
  </si>
  <si>
    <t>FSE+</t>
  </si>
  <si>
    <t>Regiunea Nord-Est</t>
  </si>
  <si>
    <t>Activitati CDI in colaborare cu IMM si investitii in organizatiile CDI publice si universitati, orientate spre nevoile identificate in procesul de descoperire antreprenoriala regional</t>
  </si>
  <si>
    <t>Dezvoltarea activitatii CDI orientata spre nevoile pietii si vor conduce proiecte CDI in colaborare cu mediul privat, cu sanse sporite de comercializare a rezultatelor acestora</t>
  </si>
  <si>
    <t>Dezvoltarea capacitatii de inovare a IMM</t>
  </si>
  <si>
    <t>Investitii pentru modernizarea microintreprinderilor  - APEL 1</t>
  </si>
  <si>
    <t>Imbunatatirea semnificativa a capacitatii tehnice si organizationale de a gestiona dezvoltarea de produse si servicii</t>
  </si>
  <si>
    <t xml:space="preserve">Economie circulară </t>
  </si>
  <si>
    <t>Transformarea digitală a IMM-urilor orientată către creșterea intensității digitale - Apel 1</t>
  </si>
  <si>
    <t>Valorificarea avantajelor digitalizării, în beneficiul companiilor</t>
  </si>
  <si>
    <t>Calitatea aerului</t>
  </si>
  <si>
    <t xml:space="preserve">Cresterea infrastructurii verzi in zonele urbane </t>
  </si>
  <si>
    <t>Promovarea mobilității urbane multimodale sustenabile</t>
  </si>
  <si>
    <t>Dezvoltarea unei mobilități naționale, regionale si locale durabile, reziliente in fata schimbărilor climatice, inteligente si intermodale, inclusiv îmbunătățirea accesului la TEN-T si a mobilității transfrontaliere</t>
  </si>
  <si>
    <t>Dezvoltarea și ameliorarea unei mobilități naționale, regionale și locale sustenabile</t>
  </si>
  <si>
    <t>Îmbunătățirea accesului la servicii favorabile incluziunii și de calitate în educație</t>
  </si>
  <si>
    <t>Favorizarea dezvoltarii integrate sociale, economice si de mediu la nivel local si a patrimoniului cultural, turismului si securitatii in zonele urbane - Municipii resedinta de judet</t>
  </si>
  <si>
    <t>Dezvoltare urbana, regenerare urbana, dezvoltare a turismului
sustenabil si culturii</t>
  </si>
  <si>
    <t xml:space="preserve">Regiunea Sud-Est 
</t>
  </si>
  <si>
    <t>Microîntreprinderi din mediul urban</t>
  </si>
  <si>
    <t>Capital uman pentru piața muncii</t>
  </si>
  <si>
    <t xml:space="preserve">Managementul riscurilor și dezastrelor </t>
  </si>
  <si>
    <t>Autorități publice centrale</t>
  </si>
  <si>
    <t>Sprijin pentru proiecte în domeniul tehnologiilor avansate si crearea de hub-uri de inovare și transfer tehnologic în domenii prioritare, în cadrul Acțiunii 1.2</t>
  </si>
  <si>
    <t>Sprijin pentru proiecte în domeniul tehnologiilor avansate prin crearea de hub-uri de inovare în domenii de interes strategic</t>
  </si>
  <si>
    <t>Sprijin pentru proiecte de sinergii cu actiunile Horizon Europe si alte programe europene în cadrul Acțiunii 1.3</t>
  </si>
  <si>
    <t>Integrarea ecosistemului național CDI în Spațiul de Cercetare European şi internaţional</t>
  </si>
  <si>
    <t>on going</t>
  </si>
  <si>
    <t xml:space="preserve">Sprijin pentru proiecte de CDI pentru consortii tematice intre parteneri publici- privati  în cadrul Acțiunii 1.1 </t>
  </si>
  <si>
    <t xml:space="preserve">Creșterea gradului de colaborare public-privat (organizațiile de cercetare și IMM)
</t>
  </si>
  <si>
    <t xml:space="preserve">Sprijin pentru actorii din sistemul CDI care să asigure transferul de cunoștințe pentru trecerea rezultatelor C&amp;I în piață în cadrul Acțiunii 1.1 </t>
  </si>
  <si>
    <t>Sprijin pentru dezvoltarea competențelor și consolidarea capacității actorilor din sectorul CDI în cadrul Acțiunii 1.4</t>
  </si>
  <si>
    <t>Dezvoltarea competențelor și consolidarea capacității actorilor din domeniul CDI în vederea asigurării creșterii competitivității</t>
  </si>
  <si>
    <t>Întreprinderi nou înființate</t>
  </si>
  <si>
    <t>OP1, OS1</t>
  </si>
  <si>
    <t>2.2.1 E-guv în administrația/instituțiile publice - Servicii publice destinate cetățenilor și/sau firmelor identificate în CSP gestionat de ADR și/sau în concordață cu Politica eGuv</t>
  </si>
  <si>
    <t>Se va asigura optimizarea (inclusiv prin tehnologii Big Data) a infrastructurilor tehnologice și a proceselor (inclusiv asigurarea securității cibernetice). Se va finanța cu prioritate, în funcție de gradul de maturitate și de numărul de utilizatori vizați, acele proiecte cu soluții de tip cloud ready sau cloud nativ, inclusiv servicii pentru autorități, instituții, mediu academic care să sprijine activitatea curentă.</t>
  </si>
  <si>
    <t>OP1, OS2</t>
  </si>
  <si>
    <t>Autorități/Instituții centrale publice</t>
  </si>
  <si>
    <t>2.2.1 E-guv în administrația/instituțiile publice - Creșterea nivelului de interoperabilitate al sistemelor informatice din administrația publică (AP) prin crearea unui sistem standardizat, interconectat și digital, încurajând reutilizarea informațiilor și a serviciilor</t>
  </si>
  <si>
    <t>Se va dezvolta un ecosistem standardizat, interconectat digital, promovând reutilizarea informațiilor/datelor/serviciilor din diferite surse prin agregarea de servicii pentru a permite implementarea tranzacțiilor transfrontaliere, intersectoriale sau instituțiile AP.</t>
  </si>
  <si>
    <t>2.2.1 E-guv în administrația/instituțiile publice - Dezvoltarea de platforme informatice alimentate cu datele generate de administrația publică – Open Data - (Directiva 2019/1024, PSI și Legea nr. 179/2022) în vederea punerii la dispoziția publicului și a reutilizării.</t>
  </si>
  <si>
    <t>Se finanțează dezvoltările suplimentare necesare platformei naționale de date publice (data.gov.ro) pentru implementarea cerințelor Directivei PSI prin adăugarea de noi funcționalități, etc.</t>
  </si>
  <si>
    <t>2.2.2 Digitalizarea în educație - Dezvoltarea managementului școlarității prin intermediul unor platforme digitale integrate</t>
  </si>
  <si>
    <t>baze de date unitar dezvoltate necesare sistemului educațional, realizarea catalogului electronic la nivel național, organizarea/desfășurarea concursurilor/examenelor naționale din învățământul preuniversitar, identificarea/centralizarea necesităților la nivelul fiecărei instituții de învățământ preuniversitar din perspectiva managementului școlarități.</t>
  </si>
  <si>
    <t>Ministerul Educației</t>
  </si>
  <si>
    <t>2.2.3 Digitalizarea în cultură - Realizarea unei platforme naționale comune pentru furnizarea de servicii publice digitale în domeniul patrimoniului cultural</t>
  </si>
  <si>
    <t>Digitalizarea patrimoniului și furnizarea de informații digitale sprijină publicul să poată accesa, descoperi, explora și aprecia bunurile culturale. Aceasta poate deveni un factor activator decisiv și o sursă pentru antreprenori de a inova și de a utiliza resursele existente într-un mod mai eficient pentru dezvoltare de noi servicii și produse în diverse sectoare, inclusiv turism.</t>
  </si>
  <si>
    <t>Ministerul Culturii</t>
  </si>
  <si>
    <t xml:space="preserve">2.3.1 Dezvoltarea de produse și procese digitale pentru administrația publică folosind tehnologii avansate </t>
  </si>
  <si>
    <t>dezvoltarea prin testare de produse/procese digitale și C&amp;I să contribuie la includerea și adoptarea de tehnologii avansate la nivelul sistemelor administrației publice ce gestionează baze de date mari (structurate și nestructurate).</t>
  </si>
  <si>
    <t>2.3.2 Tehnologii avansate de Securitate cibernetică</t>
  </si>
  <si>
    <t xml:space="preserve"> Dezvoltarea unei platforme utilizând CDI și tehnologii avansate de detecție și analiză malware de ultimă generație. Dezvoltarea unei soluții antivirus ce va utiliza metode avansate de detecție a aplicațiilor malware bazate pe algoritmi de inteligență artificială pentru a preveni atacurile cu aplicații malware de tip virus, spyware, trojan horses, worms, adware, rootkits</t>
  </si>
  <si>
    <t>Cyberint</t>
  </si>
  <si>
    <t>2.4 Digitalizarea IMM-urilor realizată prin Huburi de Inovare Digitala Europene (EDIH)</t>
  </si>
  <si>
    <t>EDIH vor fi sprijinite în sinergie cu Programul Europa Digitală, care va finanța 50 % din costurile eligibile. Acțiunea va permite furnizarea de servicii IMM, Autorităților Publice Locale (APL) și altor instituții, pentru a aborda provocările digitale și pentru a îmbunătăți procesele de afaceri/producție, produsele/serviciile care utilizează tehnologii digitale.</t>
  </si>
  <si>
    <t>EDIH selectate de DEP</t>
  </si>
  <si>
    <t xml:space="preserve"> 3.1 - Creșterea rolului culturii în societate prin valorificarea avantajelor digitalizării - Dezvoltarea de conținut digital despre patrimoniu pentru valorizarea culturii în scopul dezvoltării sustenabile locale și incluziunii sociale</t>
  </si>
  <si>
    <t>Dezvoltarea de conținut digital despre patrimoniu pentru valorizarea culturii în scopul dezvoltării sustenabile locale și incluziunii sociale</t>
  </si>
  <si>
    <t xml:space="preserve"> 3.1 - Creșterea rolului culturii în societate prin valorificarea avantajelor digitalizării - Promovarea dezvoltării economice și sociale prin digitalizarea arhivelor culturale</t>
  </si>
  <si>
    <t>Digitalizarea și arhivarea digitală a colecțiilor culturale (e.g. cărți, manuscrise, publicații de tezaur ale instituțiilor de cult organizate conform Legii 486/2006 și ale Academiei Române), inclusiv cinematografice și muzicale (e.g. Arhiva Națională de Film), va îmbunătăți accesul la cultură, atrăgând noi audiențe.</t>
  </si>
  <si>
    <t>Ministerul Culturii, instituțiile de cult organizate conform Legii 486/2006, Academia Română) inclusiv instituțiile cinematografice și muzicale</t>
  </si>
  <si>
    <t xml:space="preserve"> 3.1 - Creșterea rolului culturii în societate prin valorificarea avantajelor digitalizării - Promovarea dezvoltării economice și sociale prin digitalizarea arhivelor culturale - Creșterea consumului de carte și mobilizarea de noi audiențe prin utilizarea instrumentelor digitale</t>
  </si>
  <si>
    <t>Creșterea consumului de carte și mobilizarea de noi audiențe prin utilizarea instrumentelor digitale</t>
  </si>
  <si>
    <t xml:space="preserve">TOTAL PR </t>
  </si>
  <si>
    <t>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</si>
  <si>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</si>
  <si>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Cresterea eficienței energetice în cladirile rezidențiale</t>
  </si>
  <si>
    <t>Promovarea măsurilor de eficiență energetică și reducerea emisiilor de gaze cu efect de seră;</t>
  </si>
  <si>
    <t xml:space="preserve">Cresterea eficienței energetice în clădirile publice </t>
  </si>
  <si>
    <t>Actiuni pilot cladiri eficiente energetic</t>
  </si>
  <si>
    <t>Reducerea numarului clădirilor publice cu risc seismic</t>
  </si>
  <si>
    <t>Promovarea adaptării la schimbările climatice, a prevenirii riscurilor de dezastre și a rezilienței, ținând seama de abordările
ecosistemice</t>
  </si>
  <si>
    <t>Crearea, îmbunătățirea, extinderea spațiilor și infrastructurilor verzi</t>
  </si>
  <si>
    <t>Creșterea protecției și conservării naturii, a biodiversității și a infrastructurii verzi, inclusiv în zonele urbane, precum și
reducerea tuturor formelor de poluare;</t>
  </si>
  <si>
    <t xml:space="preserve">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</si>
  <si>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</si>
  <si>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</si>
  <si>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</si>
  <si>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Cresterea sigurantei rutiere</t>
  </si>
  <si>
    <t>Cresterea accesibilitatii prin multimodalitate</t>
  </si>
  <si>
    <t>Infrastructura educationala locala- infrastructura prescolara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</si>
  <si>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</si>
  <si>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Infrastructura educationala locala- infrastructura scolara/preuniversitara</t>
  </si>
  <si>
    <t>Infrastuctura educationala pentru invatamantul superior</t>
  </si>
  <si>
    <t>Cultură</t>
  </si>
  <si>
    <t>Promovarea dezvoltării integrate și incluzive în domeniul social, economic și al mediului, precum și a culturii, a
patrimoniului natural, a turismului sustenabil și a securității în zonele urbane</t>
  </si>
  <si>
    <t>Ghid unic proiecte destinate dezvoltarii integrate in zone nonurbane</t>
  </si>
  <si>
    <t>1.1. Sprijin pentru dezvoltarea unui model conceptual inovativ  - Proof of Concept</t>
  </si>
  <si>
    <t>OP1 - OS (i) Dezvoltarea și creșterea capacităților de cercetare și inovare și adoptarea tehnologiilor avansate</t>
  </si>
  <si>
    <t xml:space="preserve">1.5. Dezvoltarea și operaționalizarea Parcului Științific și Tehnologic „Măgurele Science Park”  </t>
  </si>
  <si>
    <t>1.6 Sprijin pentru atingerea unei intensități digitale ridicate în IMM</t>
  </si>
  <si>
    <t>OP1 - OS (ii) Valorificarea avantajelor digitalizării, în beneficiul cetățenilor, al companiilor, al organizațiilor de cercetare și al autorităților publice</t>
  </si>
  <si>
    <t>1.7 Sprijin pentru transformarea digitală avansată a IMM</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</si>
  <si>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</si>
  <si>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</si>
  <si>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1.9 Sprijin pentru creșterea competitivității IMM prin instrumente financiare</t>
  </si>
  <si>
    <t>1.10 Sprijinirea antreprenoriatului prin dezvoltarea incubatoarelor de afaceri</t>
  </si>
  <si>
    <t>Dezvoltarea structurilor CDI în cadrul întreprinderilor și valorificarea rezultatelor în piață (proiecte CDI&amp;transfer în piață)</t>
  </si>
  <si>
    <t>112. Sprijin pentru întreprinderi nou înființate inovatoare</t>
  </si>
  <si>
    <t xml:space="preserve">Dezvoltarea structurilor CDI în întreprinderi nou înființate inovatoare </t>
  </si>
  <si>
    <t>Dezvoltarea ecosistemului de transfer tehnologic</t>
  </si>
  <si>
    <t>Sprijinirea organizațiilor publice de cercetare pentru cercetare in colaborare</t>
  </si>
  <si>
    <t>Creșterea competitivității IMM-urilor</t>
  </si>
  <si>
    <t xml:space="preserve">Transformarea digitală a IMM-urilor. </t>
  </si>
  <si>
    <t>131.F. Internaționalizarea IMM-urilor</t>
  </si>
  <si>
    <t>Sprijinirea ecosistemului antreprenorial regional, încurajarea dezvoltării diferitelor forme specifice de antreprenoriat</t>
  </si>
  <si>
    <t xml:space="preserve">Dezvoltarea competențelor la nivelul IMM-urilor </t>
  </si>
  <si>
    <t>221. Sprijin pentru realizarea unui Centru de date Regional</t>
  </si>
  <si>
    <t xml:space="preserve">Îmbunătățirea calității serviciilor oferite de administrațiile publice locale prin soluții digitale inovatoare și aplicații de tip smart city. </t>
  </si>
  <si>
    <t>Creșterea eficienței energetice în regiune ca parte a investițiilor în sectorul locuințelor</t>
  </si>
  <si>
    <t>312.A. Sprijinirea eficienței energetice în clădirile publice, inclusiv clădiri de patrimoniu</t>
  </si>
  <si>
    <t>Sprijinirea eficienței energetice în clădirile publice, inclusiv clădiri de patrimoniu</t>
  </si>
  <si>
    <t xml:space="preserve">Promovarea energiei regenerabile în comunitățile rurale </t>
  </si>
  <si>
    <t>371.A. Dezvoltarea unor orașe verzi și îmbunătățirea infrastructurii verzi din zonele urbane – Municipii reședință de județ</t>
  </si>
  <si>
    <t>Dezvoltarea unor orașe verzi și îmbunătățirea infrastructurii verzi din zonele urbane</t>
  </si>
  <si>
    <t>371.B. Dezvoltarea unor orașe verzi și îmbunătățirea infrastructurii verzi din zonele urbane</t>
  </si>
  <si>
    <t>481.A. Utilizarea crescută a transportului public și a altor forme de mobilitate urbană ecologice (Mobilitate urbană) – Municipii reședință de județ</t>
  </si>
  <si>
    <t>Utilizarea crescută a transportului public și a altor forme de mobilitate urbană ecologice</t>
  </si>
  <si>
    <t>481.B. Utilizarea crescută a transportului public și a altor forme de mobilitate urbană ecologice (Mobilitate urbană)</t>
  </si>
  <si>
    <t>Construirea/reabilitarea legăturilor rutiere secundare către rețeaua rutieră și nodurile TEN-T</t>
  </si>
  <si>
    <t>522.A. Soluții pentru creșterea siguranței traficului - Investiții în siguranța infrastructurii rutiere</t>
  </si>
  <si>
    <t xml:space="preserve"> Soluții pentru creșterea siguranței traficului (implementarea soluțiilor prevăzute în studiile de trafic, în linie cu Strategia națională pentru siguranța rutieră)</t>
  </si>
  <si>
    <t>522.B. Echipamente pentru creșterea siguranței traficului</t>
  </si>
  <si>
    <t>523. Îmbunătățirea transportului județean de călători</t>
  </si>
  <si>
    <t>Îmbunătățirea transportului județean de călători prin achiziționare de material rulant pentru conectare inter-urbană, contribuind la creșterea calității aerului și reducerea zgomotului</t>
  </si>
  <si>
    <t>621.A. Infrastructura educațională la nivelul educației timpurii – educație antepreșcolară (creșe) și preșcolară (grădinițe)</t>
  </si>
  <si>
    <t>Dezvoltarea infrastructurii educaționale la nivelul educației timpurii și învățământului primar și secundar</t>
  </si>
  <si>
    <t>621.B. Infrastructura educațională pentru învățământul primar și secundar – filiera teoretică și vocațională</t>
  </si>
  <si>
    <t>621.C. Centre de testare orientare profesională</t>
  </si>
  <si>
    <t>622.A. Dezvoltarea infrastructurii educaționale în domeniul învățământului profesional și tehnic (licee tehnologice) inclusiv în sistem dual</t>
  </si>
  <si>
    <t>Dezvoltarea infrastructurii educaționale în domeniul învățământului profesional și tehnic (licee tehnologice)</t>
  </si>
  <si>
    <t>622.B. Dezvoltarea unor centre de educație pentru tineri, în domeniile de specializare inteligentă ale Regiunii de Dezvoltare Nord-Vest</t>
  </si>
  <si>
    <t>623. Dezvoltarea infrastructurii educaționale în învățământul universitar</t>
  </si>
  <si>
    <t>Dezvoltarea infrastructurii educaționale în învățământul universitar</t>
  </si>
  <si>
    <t>661. Dezvoltarea de tabere școlare</t>
  </si>
  <si>
    <t xml:space="preserve">Modernizarea/reabilitarea/dotarea taberelor de elevi și preșcolari </t>
  </si>
  <si>
    <t>711. Conservarea, protecția și valorificarea durabilă și competitivă a patrimoniului cultural și istoric, inclusiv asigurarea și/sau îmbunătățirea accesului către acestea - Urban</t>
  </si>
  <si>
    <t>Conservarea, protecția și valorificarea durabilă și competitivă a patrimoniului cultural și istoric, inclusiv asigurarea și/sau îmbunătățirea accesului către acestea</t>
  </si>
  <si>
    <t>712. Îmbunătățirea infrastructurii de turism, în special în zone care dispun de un potențial turistic valoros, inclusiv îmbunătățirea accesului către resursele și obiectivele turistice - Urban</t>
  </si>
  <si>
    <t xml:space="preserve"> Îmbunătățirea infrastructurii de turism, în special în zone care dispun de un potențial turistic valoros, inclusiv îmbunătățirea accesului către resursele și obiectivele turistice</t>
  </si>
  <si>
    <t>Dezvoltarea infrastructurii pentru turismul balnear și balneoclimatic, inclusiv îmbunătățirea accesului către resursele și obiectivele turistice</t>
  </si>
  <si>
    <t>714.A. Regenerare urbană și securitatea spațiilor publice – Municipii reședință de județ</t>
  </si>
  <si>
    <t>Regenerare urbană și securitatea spațiilor publice</t>
  </si>
  <si>
    <t>714.B. Regenerare urbană și securitatea spațiilor publice</t>
  </si>
  <si>
    <t>721. Conservarea, protecția și valorificarea durabilă și competitivă a patrimoniului cultural și istoric, inclusiv asigurarea și/sau îmbunătățirea accesului către acestea - Rural</t>
  </si>
  <si>
    <t>722. Îmbunătățirea infrastructurii de turism, în special în zone care dispun de un potențial turistic valoros, inclusiv îmbunătățirea accesului către resursele și obiectivele turistice - Rural</t>
  </si>
  <si>
    <t xml:space="preserve">Îmbunătățirea infrastructurii de turism, în special în zone care dispun de un potențial turistic valoros, inclusiv îmbunătățirea accesului către resursele și obiectivele turistice </t>
  </si>
  <si>
    <t>Regiunea Sud-Vest</t>
  </si>
  <si>
    <t>1.b.2. Consolidarea dialogului social și a parteneriatelor pentru ocupare și formare</t>
  </si>
  <si>
    <t xml:space="preserve">Furnizarea de pachete integrate pentru partenerii sociali </t>
  </si>
  <si>
    <t>LDR+MDR</t>
  </si>
  <si>
    <t>Creșterea capacității organizațiilor societății civile</t>
  </si>
  <si>
    <t>•	ONG-uri cu competențe în domeniu</t>
  </si>
  <si>
    <t xml:space="preserve">2.a.3. Activarea potențialului antreprenorial al tinerilor </t>
  </si>
  <si>
    <t xml:space="preserve">Activarea potențialului antreprenorial al tinerilor </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</si>
  <si>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</si>
  <si>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MDR</t>
  </si>
  <si>
    <t xml:space="preserve">3.a.1.2.
</t>
  </si>
  <si>
    <t>Furnizarea de măsuri active în pachete de servicii integrate</t>
  </si>
  <si>
    <t>4.a.2</t>
  </si>
  <si>
    <t>Sprijin pentru dezvoltarea antreprenoriatului în rândul persoanelor aparținând grupului țintă</t>
  </si>
  <si>
    <t>Administratori de grant</t>
  </si>
  <si>
    <t>7.e.4. Măsuri privind flexibilizarea și diversificarea oportunităților de formare și dezvoltare a competențelor cheie ale elevilor</t>
  </si>
  <si>
    <t>Promovarea dezvoltării programelor de studii terțiare de înaltă calitate, flexibile și corelate cu cerințele pieței muncii - STAGII STUDENTI</t>
  </si>
  <si>
    <t xml:space="preserve"> Institutii de invatamant acreditate</t>
  </si>
  <si>
    <t>7.e.5. Promovarea dezvoltării programelor de studii terțiare de înaltă calitate, flexibile și corelate cu cerințele pieței muncii</t>
  </si>
  <si>
    <t>Dezvoltarea și implementarea unor programe universitare</t>
  </si>
  <si>
    <t>8.e.5. Adaptarea serviciilor educaționale adresate elevilor și personalului didactic din ÎPT</t>
  </si>
  <si>
    <t>Adaptarea serviciilor educaționale adresate elevilor și personalului didactic din ÎPT - STAGII DE PRACTICA ELEVI</t>
  </si>
  <si>
    <t xml:space="preserve">	Unități și instituții de învățământ ce oferă servicii educaționale (ÎPT)</t>
  </si>
  <si>
    <t>9.g.4. Implementarea programului „Pachet de bază pentru persoanele fără/cu nivel scăzut de formare”</t>
  </si>
  <si>
    <t>Implementarea programului „Pachet de bază pentru persoanele fără/cu nivel scăzut de formare”</t>
  </si>
  <si>
    <t xml:space="preserve"> furnizori acreditati de servicii de  orientare in cariera si formare profesionala</t>
  </si>
  <si>
    <t>  furnizori acreditati de servicii de  orientare in cariera si formare profesionala</t>
  </si>
  <si>
    <t>9.g.5. Implementarea programului „Ține pasul”</t>
  </si>
  <si>
    <t>Implementarea programului „Ține pasul”</t>
  </si>
  <si>
    <t xml:space="preserve">9.g.8. Sprijinirea sportivilor aflați la final de carieră pentru dobândirea de competențe în vederea reintegrării pe piața muncii </t>
  </si>
  <si>
    <t xml:space="preserve">Sprijinirea sportivilor aflați la final de carieră pentru dobândirea de competențe în vederea reintegrării pe piața muncii </t>
  </si>
  <si>
    <t>Federatiile sportive afiliate COSR/Ministerul Tineretului si Sportului</t>
  </si>
  <si>
    <t>Combaterea sărăciei</t>
  </si>
  <si>
    <t xml:space="preserve"> FSE (k) îmbunătățirea accesului egal și în timp util la servicii de calitate, durabile și accesibile, inclusiv servicii care promovează accesul la locuințe și îngrijire centrată pe persoană, inclusiv asistență medicală; modernizarea sistemelor de protecție socială, inclusiv promovarea accesului la protecție socială, cu un accent deosebit pe copii și grupurile dezavantajate; îmbunătățirea accesibilității, inclusiv pentru persoanele cu dizabilități, a eficacității și rezilienței sistemelor de sănătate și a serviciilor de îngrijire pe termen lung/ Sprijin pregătitor pentru realizarea strategiilor</t>
  </si>
  <si>
    <t>Sprijin pregătitor pentru realizarea strategiilor</t>
  </si>
  <si>
    <t>Grupuri de actiune locala</t>
  </si>
  <si>
    <t>FSE (l) de promovare a integrării sociale a persoanelor expuse riscului de sărăcie sau de excluziune socială, inclusiv a persoanelor celor mai defavorizate și a copiilor</t>
  </si>
  <si>
    <t>Dezvoltare locală plasată sub responsabilitatea comunității  (DLRC Rural)</t>
  </si>
  <si>
    <t>FEDR d (iii) Obiectiv specific -; promovarea incluziunii socio-economice a comunităților marginalizate, a gospodăriilor cu venituri mici și a grupurilor dezavantajate, inclusiv a persoanelor cu nevoi speciale, prin acțiuni integrate, inclusiv locuințe și servicii sociale</t>
  </si>
  <si>
    <t xml:space="preserve">Construirea, inchirierea și reabilitatea/renovarea locuințelor sociale împreună cu măsuri de acompaniere în vederea integrării persoanelor vulnerabile </t>
  </si>
  <si>
    <t>Prioritatea 3 Protejarea dreptului la demnitate socială</t>
  </si>
  <si>
    <t>Asigurarea de granturi (ajutor de minimis) acordat unor înterprinderi sociale de inserție existente pentru dezvoltarea/scalarea acestora</t>
  </si>
  <si>
    <t>Inteprinderi sociale/inteprinderi sociale de insertie</t>
  </si>
  <si>
    <t>Asigurarea de granturi (ajutor de minimis) acordat pentru înființarea de înteprinderi sociale/înteprinderi sociale de inserție în mediul rural</t>
  </si>
  <si>
    <t>Administratori schema de anteprenoriat social</t>
  </si>
  <si>
    <t xml:space="preserve">FSE +(K) + FEDR d (iii) </t>
  </si>
  <si>
    <t>Dezvoltarea de servicii specializate pentru copii cu tulburări de comportament)</t>
  </si>
  <si>
    <t>Furnizori de servicii sociale singuri sau in parteneriat cu autorități publice cu atribuții în domeniu.</t>
  </si>
  <si>
    <t>Centre multifuncționale/sport/cultură destinate copiilor care provin din zone urbane izolate sau defavorizate care să asigure accesul acestora la activități sportive, recreative sau culturale)</t>
  </si>
  <si>
    <t>Furnizori de servicii sociale singuri sau in parteneriat cu actori relevanți (asociatii culturașe/unități de cult/cluburi sportive/asociații sportive/federații sportive etc.)</t>
  </si>
  <si>
    <t>FSE +(K)</t>
  </si>
  <si>
    <t>Furnizori de servicii sociale</t>
  </si>
  <si>
    <t>Servicii comunitare pentru copii și familii în vederea prevenirii separării</t>
  </si>
  <si>
    <t xml:space="preserve">Servicii de sprijin vârstnici vulnerabili afectați de probleme locative </t>
  </si>
  <si>
    <t>Dezvoltarea serviciilor în comunitate prin intermediul serviciilor sociale specifice persoanelor adulte cu dizabilități (masura 7.2)</t>
  </si>
  <si>
    <t>furnizori de servicii sociale publici și privați</t>
  </si>
  <si>
    <t>ONG</t>
  </si>
  <si>
    <t>PDD</t>
  </si>
  <si>
    <t>Apă, apă uzată</t>
  </si>
  <si>
    <t>PDD Finanțarea investițiilor integrate de dezvoltare a sistemelor de apă și apă uzată noi/fazate, laborator</t>
  </si>
  <si>
    <t>finanțare investiții integrate de dezvoltare a sistemelor de apă și apă uzată  noi/fazate, laborator</t>
  </si>
  <si>
    <t>RSO2.5. Promoting access to water and sustainable water management</t>
  </si>
  <si>
    <t>ADI prin OR finanțați prin POS M şi POIM
MMAP/ANAR, MS/Institutul de Sănătate Publică</t>
  </si>
  <si>
    <t>PDD Finanțarea AT și consolidarea capacității administrative a actorilor din sector</t>
  </si>
  <si>
    <t>finanțare AT&amp;ANRSC</t>
  </si>
  <si>
    <t>ADI prin OR finanțați prin POS M şi POIM
Pentru operațiunile de consolidare a capacității administrative a actorilor din sector vor fi eligibili OR, ADI, ARA, FADIDA, ANRSC, MMAP/ANAR, MS (Institutul de Sănătate Publică)</t>
  </si>
  <si>
    <t>PDD Finanțarea operaţiunilor de gestionare a deșeurilor municipale pentru proiecte noi/AT</t>
  </si>
  <si>
    <t>finanțare operaţiuni de gestionare a deșeurilor municipale pentru proiecte noi/AT</t>
  </si>
  <si>
    <t>RSO2.6. Promoting the transition to a circular and resource efficient economy</t>
  </si>
  <si>
    <t>ADI prin Consiliile Județene/Primăria Municipiului Bucureşti/primăriile de sector/MMAP (inclusiv în parteneriat cu alți actori din sector)</t>
  </si>
  <si>
    <t>ADI prin Consiliile Județene/primăriile de sector/MMAP (inclusiv în parteneriat cu alți actori din sector)</t>
  </si>
  <si>
    <t>PDD Finanțarea operaţiunilor privind conservarea biodiversității pentru a îndeplini cerințele directivelor de mediu</t>
  </si>
  <si>
    <t>finanțare operaţiuni privind conservarea biodiversității pentru a îndeplini cerințele directivelor de mediu</t>
  </si>
  <si>
    <t>RSO2.7. Enhancing protection and preservation of nature, biodiversity and green infrastructure, including in urban areas, and reducing all forms of pollution</t>
  </si>
  <si>
    <t>PDD Finanțarea operaţiunilor pentru dotarea RNMCA cu echipamente noi (calitate aer)</t>
  </si>
  <si>
    <t>finanțare operaţiuni pentru dotarea Rețeaua Națională de Monitorizare a Calității Aerului cu echipamente noi (calitate aer)</t>
  </si>
  <si>
    <t>Situri contaminate, inclusiv deșeuri contaminate</t>
  </si>
  <si>
    <t xml:space="preserve">PDD Investigarea preliminară și detaliată a siturilor contaminate </t>
  </si>
  <si>
    <t xml:space="preserve">finanțare investigarea preliminară și detaliată a siturilor contaminate </t>
  </si>
  <si>
    <t>PDD Finanțarea măsurilor de prevenție noi și fazate (managementul principalelor tipuri de risc identificate în PNMRD)</t>
  </si>
  <si>
    <t xml:space="preserve"> măsuri de prevenție noi și fazate (managementul principalelor tipuri de risc identificate în PNMRD - inundații&amp;secetă)</t>
  </si>
  <si>
    <t>RSO2.4. Promoting climate change adaptation and disaster risk prevention, resilience taking into account eco-system based approaches</t>
  </si>
  <si>
    <t>PDD Finanțarea măsurilor de intervenție pentru imbunătățirea sistemului de răspuns la risc</t>
  </si>
  <si>
    <t>măsuri de intervenție pentru imbunătățirea sistemului de răspuns la risc</t>
  </si>
  <si>
    <t>MAI/IGSU și structurile cu atribuţii în managementul situaţiilor de urgenţă şi asigurarea funcţiilor de sprijin, STS</t>
  </si>
  <si>
    <t>PDD Îmbunătățirea eficienței energetice</t>
  </si>
  <si>
    <t>măsuri pentru eficiență energetică</t>
  </si>
  <si>
    <t>RSO2.1. Promoting energy efficiency and reducing greenhouse gas emissions</t>
  </si>
  <si>
    <t xml:space="preserve">PDD Reducerea emisiilor de GES si cresterea eficientei energetice in sistemele de producere a energiei termice </t>
  </si>
  <si>
    <t>măsuri pentru producere energie din surse de energie regenerabilă</t>
  </si>
  <si>
    <t>PDD Eficiență enegetică</t>
  </si>
  <si>
    <t>măsuri pentru creșterea eficienței energetice în sistemele de producere a energie termice</t>
  </si>
  <si>
    <t xml:space="preserve">RSO2.1. Promoting energy efficiency and reducing greenhouse gas emissions 
</t>
  </si>
  <si>
    <t>PDD Promovarea utilizarii surselor de energie regenerabila</t>
  </si>
  <si>
    <t>RSO2.2. Promoting renewable energy in accordance with Renewable Energy Directive (EU) 2018/2001[1], including the sustainability criteria set out therein</t>
  </si>
  <si>
    <t>PDD Sisteme și rețele inteligente de energie</t>
  </si>
  <si>
    <t>RSO2.3. Developing smart energy systems, grids and storage at outside TEN-E</t>
  </si>
  <si>
    <t>Operatori distributie energie electrică/Operator transport energie electrică</t>
  </si>
  <si>
    <t xml:space="preserve">PDD Conversia și modernizarea rețelelor de transport și distribuție a gazelor pentru adăugarea în sistem a gazelor din surse regenerabile și a gazelor cu emisii reduse de carbon </t>
  </si>
  <si>
    <t>Operatori retele distribuție gaze/ Operator de transport gaze/parteneriate între operatori rețele distributie gaze și entități de drept privat care dețin în proprietate rețele de distribuție a gazelor naturale (IMM sau întreprindere mare)</t>
  </si>
  <si>
    <t xml:space="preserve">Dată ESTIMATĂ deschidere apel  </t>
  </si>
  <si>
    <t xml:space="preserve">Dată ESTIMATĂ închidere apel  </t>
  </si>
  <si>
    <t>Obiectivul de Politică 2.8 - Promovarea mobilității urbane multimodale durabile, ca parte a tranziției către o economie cu zero emisii de dioxid de carbon</t>
  </si>
  <si>
    <t>Obiectivul de Politica 3.2 (OP) -  Dezvoltarea și creșterea unei mobilități naționale, regionale și locale durabile, reziliente la schimbările climatice, inteligente și intermodale, inclusiv îmbunătățirea accesului la TEN-T și a mobilității transfrontaliere</t>
  </si>
  <si>
    <t>Dezvoltarea investițiilor în instrastructura navală</t>
  </si>
  <si>
    <t xml:space="preserve">Obiectiv specific - 3.1. Dezvoltarea unei rețele TEN-T, reziliente la schimbările climatice, inteligente, sigure, durabile și intermodale
</t>
  </si>
  <si>
    <t>-</t>
  </si>
  <si>
    <t>Prioritatea 6. Dezvoltarea mobilității sustenabile în nodurile urbane</t>
  </si>
  <si>
    <t>Obiectiv specific 2.8 Promovarea mobilității urbane multimodale durabile, ca parte a tranziției către o economie cu zero emisii de dioxid de carbon</t>
  </si>
  <si>
    <t>Proiecte de Asistență tehnică</t>
  </si>
  <si>
    <t>Prioritati de asistenta tehnica</t>
  </si>
  <si>
    <t>AM PT(DGPET)</t>
  </si>
  <si>
    <t xml:space="preserve">Proiecte de investitii situate pe reteaua secundara TEN-T (inclusiv proiecte fazate din perioada de finantare 2014-2020 si proiecte de sprijin pentru pregatirea documentatiilor economice aferente proiectelor de investitii situate pe reteaua secundara TEN-T) </t>
  </si>
  <si>
    <t xml:space="preserve">Proiecte de investitii situate in afara retelei TEN-T (inclusiv proiecte fazate din perioada de finantare 2014-2020 si proiecte de sprijin pentru pregatirea documentatiilor economice aferente proiectelor de investitii situate in afara retelei TEN-T) </t>
  </si>
  <si>
    <t>Apel de proiecte pentru creșterea siguranței rutiere pe rețeaua TEN-T</t>
  </si>
  <si>
    <t xml:space="preserve">Obiectiv specific - 3.1. Dezvoltarea unei rețele TEN-T, reziliente la schimbările climatice, inteligente, sigure, durabile și intermodale
</t>
  </si>
  <si>
    <t>Apel de proiecte pentru creșterea siguranței rutiere în afara rețelei TEN-T</t>
  </si>
  <si>
    <t>Obiectiv specific - 3.1. Dezvoltarea unei rețele TEN-T, reziliente la schimbările climatice, inteligente, sigure, durabile și intermodale</t>
  </si>
  <si>
    <t xml:space="preserve">Dezvoltarea și creșterea capacităților de cercetare și inovare și adoptarea tehnologiilor avansate  </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</si>
  <si>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</si>
  <si>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Dezvoltarea și creșterea capacităților de cercetare și inovare și adoptarea tehnologiilor avansate</t>
  </si>
  <si>
    <t>Valorificarea avantajelor digitalizării, în beneficiul cetățenilor, al organizațiilor de cercetare și al autorităților publice, prin înființarea și operaționalizarea Centrului de Date Regional Sud Muntenia</t>
  </si>
  <si>
    <t>Valorificarea avantajelor digitalizării, în beneficiul cetățenilor, al companiilor, al organizațiilor de cercetare și al autorităților publice/</t>
  </si>
  <si>
    <t>Valorificarea avantajelor digitalizării, în beneficiul cetățenilor, al companiilor, al organizațiilor de cercetare și al autorităților publice</t>
  </si>
  <si>
    <t xml:space="preserve">Intensificarea creșterii durabile și a competitivității IMM-urilor și crearea de locuri de muncă în cadrul IMM-urilor, inclusiv prin investiții productive  </t>
  </si>
  <si>
    <t>Intensificarea creșterii durabile și a competitivității IMM-urilor și crearea de locuri de muncă în cadrul IMM-urilor, inclusiv prin investiții productiv</t>
  </si>
  <si>
    <t xml:space="preserve">Intensificarea creșterii durabile și a competitivității IMM-urilor și crearea de locuri de muncă în cadrul IMM-urilor, inclusiv prin investiții productiv   </t>
  </si>
  <si>
    <t xml:space="preserve">Intensificarea creșterii durabile și a competitivității IMM-urilor și crearea de locuri de muncă în cadrul IMM-urilor, inclusiv prin investiții productiv    </t>
  </si>
  <si>
    <t>Promovarea eficienței energetice și reducerea emisiilor de gaze cu efect de seră prin investiții în clădiri publice</t>
  </si>
  <si>
    <t>Promovarea măsurilor de eficiență energetică și reducerea emisiilor de gaze cu efect de seră</t>
  </si>
  <si>
    <t>Intensificarea acțiunilor de protecție și conservare a naturii, a biodiversității și a infrastructurii verzi, inclusiv în zonele urbane, precum și reducerea tuturor formelor de poluare prin investitii in infrastructura verde-albastra</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</si>
  <si>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</si>
  <si>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</si>
  <si>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 xml:space="preserve">Dezvoltarea și creșterea unei mobilități naționale, regionale și locale durabile, reziliente în fața schimbărilor climatice, inteligente și intermodale, inclusiv îmbunătățirea accesului la TEN-T și a mobilității transfrontaliere </t>
  </si>
  <si>
    <t>Îmbunătățirea accesului egal la servicii de calitate și inclusive în educație, formare și învățarea pe tot parcursul vieții prin dezvoltarea infrastructurii accesibile, inclusiv prin promovarea rezilienței pentru educația și formarea la distanță și online</t>
  </si>
  <si>
    <t>Sprijin acordat municipiilor reședință de județ, inclusiv zonelor urbane funcționale ale acestora, din regiunea Sud-Muntenia, pentru investiții în operațiuni de regenerare urbană</t>
  </si>
  <si>
    <t>Promovarea dezvoltării integrate și incluzive în domeniul social, economic și al mediului, precum și a culturii, patrimoniului natural, a turismului durabil și a securității în zonele urbane</t>
  </si>
  <si>
    <t>Promovarea dezvoltării locale integrate și incluzive în domeniul social, economic și al mediului, în domeniul culturii, al patrimoniului natural, al turismului durabil, precum și a securității în alte zone decât cele urbane</t>
  </si>
  <si>
    <t>P1 - Asigurarea funcționării sistemului de coordonare şi control al fondurilor FEDR, FC,
FSE+, FTJ şi gestionarea programelor</t>
  </si>
  <si>
    <t>Asigurarea unui personal calificat, capabil și motivat corespunzător, nu doar prin finanțarea cheltuielilor salariale aferente, ci și prin crearea cadrului logistic adecvat de lucru care să permită desfășurarea în bune condiții a activității de coordonare şi control FEDR, FSE+, FC, iar pentru FTJ numai pentru elementele orizontale ale sistemului de management si de control (SMC), precum și de gestionare a programelor derulate de MIPE, fără prioritate de AT, inclusiv POAT.</t>
  </si>
  <si>
    <t>Necompetitiv</t>
  </si>
  <si>
    <t>P2 - Îmbunătățirea capacității de gestionare și implementare şi asigurarea transparenţei
fondurilor FEDR, FC, FSE+, FTJ</t>
  </si>
  <si>
    <t>Asigurarea AT necesare derulării activităților de coordonare și control al fondurilor și de
gestionare a POAT, POS, PODD și POCIDIF 2021-2027.</t>
  </si>
  <si>
    <t>Asigurarea AT pentru implementarea Strategiilor ITI prevăzute în cadrul Acordului de Parteneriat</t>
  </si>
  <si>
    <t>ADI ITI aferente ITI-urilor prevăzute în AP</t>
  </si>
  <si>
    <t>Asigurarea AT pentru elaborarea altor strategii ITI și pentru operaționalizarea ADI ITI,  aferente</t>
  </si>
  <si>
    <t xml:space="preserve">ADI ITI </t>
  </si>
  <si>
    <t>Asigurarea AT pentru pregătirea de proiecte</t>
  </si>
  <si>
    <t>Asistenta tehnica</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</si>
  <si>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</si>
  <si>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</si>
  <si>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</si>
  <si>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</si>
  <si>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</si>
  <si>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</si>
  <si>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</si>
  <si>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</si>
  <si>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</si>
  <si>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</si>
  <si>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</si>
  <si>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</si>
  <si>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</si>
  <si>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</si>
  <si>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</si>
  <si>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</si>
  <si>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</si>
  <si>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</si>
  <si>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</si>
  <si>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Ministerul Transporturilor și Infrastructurii</t>
  </si>
  <si>
    <t xml:space="preserve">Dezvoltarea mobilității sustenabile în nodurile urbane - primele 8 resedinte conform prioritizării din PI
TRENURI METROPOLITANE
</t>
  </si>
  <si>
    <t>OP 2</t>
  </si>
  <si>
    <t>București, Cluj - Napoca, Iași, Brasov, Constanța, Timisoara, Arad si Craiova</t>
  </si>
  <si>
    <t>RO- Intreg teriroriul</t>
  </si>
  <si>
    <t>OP 3</t>
  </si>
  <si>
    <t>FC</t>
  </si>
  <si>
    <t>Bucuresti</t>
  </si>
  <si>
    <t>Proiecte infrastructura rutiera situate pe reteaua TEN-T Centrala (finantate din FEDR)</t>
  </si>
  <si>
    <t>Proiecte de investitii situate pe retelei TEN-T (inclusiv proiecte fazate din perioada de finantare 2014-2020 si proiecte de sprijin pentru pregatirea documentatiilor economice aferente proiectelor de investitii situate in afara retelei TEN-T, respectiv proiecte de asistență tehnică pentru întărirea capacității administrative a CNAIR/CNIR) prevazute in Anexa nr.1 la Ghid (FC)</t>
  </si>
  <si>
    <t>Apel de proiecte pentru creșterea eficienței căilor ferate române - sprijin pregătire proiecte noi și implementare proiecte de investiții (FEDR)</t>
  </si>
  <si>
    <t>Apel de proiecte pentru creșterea eficienței căilor ferate române - sprijin pregătire proiecte noi și implementare proiecte de investiții, inclusiv sprijin pentru creșterea capacității administrative a beneficiarilor (FC)</t>
  </si>
  <si>
    <t>Apel de proiecte pentru creșterea atractivității transportului feroviar de călători (FEDR)</t>
  </si>
  <si>
    <t xml:space="preserve">Administratorii porturilor maritime si fluviale; administratorii de cai navigabile/Operatori Portuari Privati / Operatori de transport naval;  Ministerul Transporturilor și Infrastructurii; Parteneriate între beneficiari
</t>
  </si>
  <si>
    <t>Metrorex</t>
  </si>
  <si>
    <t>ARF, MTI, parteneriate intre ARF si operatorii feroviari de transport de calatori</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</si>
  <si>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</si>
  <si>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</si>
  <si>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</si>
  <si>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</si>
  <si>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</si>
  <si>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</si>
  <si>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</si>
  <si>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</si>
  <si>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1/RSO1.1</t>
  </si>
  <si>
    <t>OP 1/RSO1.3</t>
  </si>
  <si>
    <t xml:space="preserve">OP 1/RSO1.2 </t>
  </si>
  <si>
    <t>UAT municipii resedinta de judet</t>
  </si>
  <si>
    <t xml:space="preserve">OP 2/RSO2.1 </t>
  </si>
  <si>
    <t xml:space="preserve">OP 2/RSO2.7 </t>
  </si>
  <si>
    <t xml:space="preserve">OP 2/RSO2.8 </t>
  </si>
  <si>
    <t>OP 3/RSO3.2</t>
  </si>
  <si>
    <t>UAT judet</t>
  </si>
  <si>
    <t xml:space="preserve">OP 4/RSO4.2 </t>
  </si>
  <si>
    <t>Universități</t>
  </si>
  <si>
    <t xml:space="preserve">OP 5/RSO5.1 </t>
  </si>
  <si>
    <t>UAT municipii reședință de județ</t>
  </si>
  <si>
    <t>OS 1.1 Dezvoltarea și creșterea  capacităților de cercetare și inovare și adoptarea tehnologiilor avansate
Proiectele de tip ,,proof of concept” au în vedere activități specifice cu caracter inovativ realizate de IMM-uri, cu scopul principal de a demonstra funcționalitatea și de a verifica un anumit concept de produs, serviciu sau proces, stimulând astfel cercetarea la nivelul firmelor</t>
  </si>
  <si>
    <t>OP 1, OS 1.1</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</si>
  <si>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t>
  </si>
  <si>
    <t>OP 1, OS 1.2</t>
  </si>
  <si>
    <t>IMM-uri din mediul urban și rural</t>
  </si>
  <si>
    <t>OS 1.2 Valorificarea avantajelor digitalizării, în beneficiul cetățenilor, al companiilor, al organizațiilor de cercetare și al autorităților publice
Sprijinirea transformării digitale a companiilor prin adoptarea tehnologiilor si instrumentelor digitale, pentru a atinge o intensitate digitală cât mai mare în ITI Delta Dunării</t>
  </si>
  <si>
    <t>OP 1, OS 1.3</t>
  </si>
  <si>
    <t>in functie de finalizarea procedurii de selectie a Managerului de Fonduri</t>
  </si>
  <si>
    <t>OS 1.3  Intensificarea creșterii durabile și a competitivității IMM-urilor și crearea de locuri de muncă în cadrul IMM-urilor, inclusiv prin investiții productive
Creșterea competitivității microîntreprinderilor</t>
  </si>
  <si>
    <t>OS 1.3 Intensificarea creșterii durabile și a competitivității IMM-urilor și crearea de locuri de muncă în cadrul IMM-urilor, inclusiv prin investiții productive
Creșterea competitivității microîntreprinderilor din ITI Delta Dunării</t>
  </si>
  <si>
    <t>Microîntreprinderi din mediul urban din ITI DD</t>
  </si>
  <si>
    <t>OS 1.3 Intensificarea creșterii durabile și a competitivității IMM-urilor și crearea de locuri de muncă în cadrul IMM-urilor, inclusiv prin investiții productive
Creșterea competitivității IMM-uri</t>
  </si>
  <si>
    <t>OS 1.3 Intensificarea creșterii durabile și a competitivității IMM-urilor și crearea de locuri de muncă în cadrul IMM-urilor, inclusiv prin investiții productive
Creșterea competitivității IMM-urilor din ITI Delta Dunării</t>
  </si>
  <si>
    <t>OP 1, OS 1.4</t>
  </si>
  <si>
    <t>OS 2.1  Promovarea măsurilor de eficiență energetică și reducerea emisiilor de gaze cu efect de seră
Sprijinirea eficientei energetice in cladiri rezidențiale</t>
  </si>
  <si>
    <t>OP 2, OS 2.1</t>
  </si>
  <si>
    <t>UAT municipii
UAT orașe</t>
  </si>
  <si>
    <t>OS 2.1 Promovarea măsurilor de eficiență energetică și reducerea emisiilor de gaze cu efect de seră
Sprijinirea eficientei energetice in cladiri rezidențiale</t>
  </si>
  <si>
    <t>OS 2.1 Promovarea măsurilor de eficiență energetică și reducerea emisiilor de gaze cu efect de seră
Sprijinirea eficientei energetice in cladiri publice, inclusiv a celor cu statut de monument istoric</t>
  </si>
  <si>
    <t xml:space="preserve">UAT județ, UAT municipii, UAT orașe, UAT comune, Autorități publice centrale și institutii publice aferente acestora, Instituții de învățământ de stat
</t>
  </si>
  <si>
    <t>OS 2.1  Promovarea măsurilor de eficiență energetică și reducerea emisiilor de gaze cu efect de seră
Sprijinirea eficientei energetice in cladiri publice, inclusiv a celor cu statut de monument istoric</t>
  </si>
  <si>
    <t>UAT județ, UAT municipii, UAT orașe, UAT comune, Autorități publice centrale și structuri ale acesteia</t>
  </si>
  <si>
    <t>OS 2.4 Promovarea adaptarii la schimbările climatice, a prevenirii riscurilor de dezastre si a rezilienței, ținând seama de abordările ecosistemice
Consolidarea clădirilor aflate în risc seismic major</t>
  </si>
  <si>
    <t>OP 2, OS 2.4</t>
  </si>
  <si>
    <t>UAT județ, UAT municipii, UAT orașe, UAT comune, Autorități publice centrale și și institutii publice aferente acestora, Instituții de învățământ de stat</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</si>
  <si>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</si>
  <si>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</si>
  <si>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OS 2.4 Promovarea adaptarii la schimbările climatice, a prevenirii riscurilor de dezastre si a rezilienței, ținând seama de abordările ecosistemice
Dezvoltarea de perdele forestiere de-a lungul drumurilor județene</t>
  </si>
  <si>
    <t>UAT județ, pateneriarit UAT județ cu UAT comune</t>
  </si>
  <si>
    <t>OS 2.4 Promovarea adaptarii la schimbările climatice, a prevenirii riscurilor de dezastre si a rezilienței, ținând seama de abordările ecosistemice
Dezvoltarea de perdele forestiere de-a lungul drumurilor județene in ITI Delta Dunarii</t>
  </si>
  <si>
    <t>Biodiversitate</t>
  </si>
  <si>
    <t>OS 2.7 Intensificarea acțiunilor de protecției și conservare a naturii, a biodiversității și a infrastructurii verzi, inclusiv în zonele urbane, precum și reducerea tuturor formelor de poluare
Sprijin pentru dezvoltarea infrastructurii verzi in municipii</t>
  </si>
  <si>
    <t>OP 2, OS 2.7</t>
  </si>
  <si>
    <t xml:space="preserve">UAT municipii reședință de județ </t>
  </si>
  <si>
    <t>UAT municipii</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</si>
  <si>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</si>
  <si>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</si>
  <si>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</si>
  <si>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</si>
  <si>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</si>
  <si>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 xml:space="preserve">ITI Delta Dunării - Județul Tulcea
</t>
  </si>
  <si>
    <t>UAT județ, UAT municipii, UAT orașe, UAT comune</t>
  </si>
  <si>
    <t>OS 2.8 Promovarea mobilității urbane multimodale durabile, ca parte a tranziției către o economie cu zero emisii de carbon
Reducerea emisiilor de carbon in municipii bazata pe planurile de mobilitate urbana durabilă</t>
  </si>
  <si>
    <t>OP 2, OS 2.8</t>
  </si>
  <si>
    <t>OS 2.8 Promovarea mobilității urbane multimodale durabile, ca parte a tranziției către o economie cu zero emisii de carbon
Reducerea emisiilor de carbon in orase bazata pe planurile de mobilitate urbana durabilă</t>
  </si>
  <si>
    <t>OS 2.8 Promovarea mobilității urbane multimodale durabile, ca parte a tranziției către o economie cu zero emisii de carbon
Reducerea emisiilor de carbon in zonele urbane din   ITI Delta Dunarii bazata pe planurile de mobilitate urbana durabilă</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</si>
  <si>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</si>
  <si>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</si>
  <si>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</si>
  <si>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UAT județ din ITI DD</t>
  </si>
  <si>
    <t>OS 3.2 Dezvoltarea și ameliorarea unei mobilități naționale, regionale și locale sustenabile, reziliente la schimbările climatice, inteligente și intermodale, inclusiv îmbunătățirea accesului la TEN-T și a mobilității transfrontaliere
*Dezvoltarea în Regiunea Sud-Est a unei infrastructuri de reîncărcare accesibile publicului pentru vehiculele electrice pentru a stimula pătrunderea pe piață a acestora1 și a reduce impactul transporturilor asupra mediului</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</si>
  <si>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</si>
  <si>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</si>
  <si>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UAT municipii, UAT orașe, UAT comune din ITI DD</t>
  </si>
  <si>
    <t>Instituții de învățământ superior de stat</t>
  </si>
  <si>
    <t>OS 4.6 Creșterea rolului culturii și al turismului sustenabil în dezvoltarea economică, incluziunea socială și inovarea socială</t>
  </si>
  <si>
    <t>OP 4, OS 4.6</t>
  </si>
  <si>
    <t>UAT municipii, UAT orașe din ITI DD</t>
  </si>
  <si>
    <t>OP 5, OS 5.1</t>
  </si>
  <si>
    <t>OS 5.2 Promovarea dezvoltării locale integrate și incluzive în domeniul social, economic și al mediului, precum și a culturii, a patrimoniului natural, a turismului durabil și a securității în alte zone decât cele urbane
Valorificarea potentialului turistic in zone non-urbane</t>
  </si>
  <si>
    <t>OP 5, OS 5.2</t>
  </si>
  <si>
    <t>UAT județ, UAT comune</t>
  </si>
  <si>
    <t>OS 5.2 Promovarea dezvoltării locale integrate și incluzive în domeniul social, economic și al mediului, precum și a culturii, a patrimoniului natural, a turismului durabil și a securității în alte zone decât cele urbane
Valorificarea potentialului turistic in zonele non-urbane din ITI Delta Dunarii</t>
  </si>
  <si>
    <t>UAT județ, UAT comune din ITI DD</t>
  </si>
  <si>
    <t>OP 1 / OS 1.3</t>
  </si>
  <si>
    <t>Microîntreprindere</t>
  </si>
  <si>
    <t>UAT judet / UAT municipii / UAT orase / IMM</t>
  </si>
  <si>
    <t>OP 1 / OS 1.4</t>
  </si>
  <si>
    <t>IMM, microintreprindere, universitate</t>
  </si>
  <si>
    <t>OP 1 / OS 1.2</t>
  </si>
  <si>
    <t>UAT judet / UAT municipii / UAT orase / UAT comune</t>
  </si>
  <si>
    <t>OP 2 / OS 2.1</t>
  </si>
  <si>
    <t>UAT judet / UAT municipii / UAT orase / UAT comune / institutii publice locale / autoritati sau institutii publice centrale</t>
  </si>
  <si>
    <t>OP 2 / OS 2.7</t>
  </si>
  <si>
    <t>UAT orase</t>
  </si>
  <si>
    <t>OP 2 / OS 2.8</t>
  </si>
  <si>
    <t>OP 3 / OS 3.2</t>
  </si>
  <si>
    <t>UAT municipii / UAT orase</t>
  </si>
  <si>
    <t>OP 4 / OS 4.2</t>
  </si>
  <si>
    <t>UAT municipii / UAT orase / UAT comune</t>
  </si>
  <si>
    <t>OP 5 / OS 5.1</t>
  </si>
  <si>
    <t>UAT municipii resedinta de judet / UAT judet / ONG / unitati de cult</t>
  </si>
  <si>
    <t>UAT municipii / UAT judet / ONG / unitati de cult</t>
  </si>
  <si>
    <t>UAT orase / UAT judet / ONG / unitati de cult</t>
  </si>
  <si>
    <t>OP 5 / OS 5.2</t>
  </si>
  <si>
    <t>UAT comune / UAT judet / ONG / unitati de cult</t>
  </si>
  <si>
    <t>Asigurarea funcționării sistemului de management</t>
  </si>
  <si>
    <t>Implementarea eficientă și transparentă a Programului Regional Vest 2021 – 2027</t>
  </si>
  <si>
    <t>Drumuri județene</t>
  </si>
  <si>
    <t>Dezvoltarea și creșterea unei mobilități naționale, regionale și locale durabile, reziliente la schimbările climatice, inteligente și intermodale, inclusiv îmbunătățirea accesului la TEN-T și a mobilității transfrontaliere. Asigurarea conectivității populației la rețeaua principală TEN-T în condiții de siguranță, respectiv îmbunătățirea considerabilă a stării de viabilitate a drumurilor județene</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</si>
  <si>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</si>
  <si>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Creșterea competitivității și productivității IMM-urilor</t>
  </si>
  <si>
    <t>Promovarea mobilității urbane multimodale sustenabile, ca parte a tranziției către o economie cu zero emisii de dioxid de carbon</t>
  </si>
  <si>
    <t>Infrastructură verde</t>
  </si>
  <si>
    <t>Creșterea accesului populației la ecosisteme sănătoase prin crearea de noi spații verzi.</t>
  </si>
  <si>
    <t>Digitalizare IMM</t>
  </si>
  <si>
    <t>Valorificarea avantajelor digitalizării în beneficiul cetățenilor și al companiilor</t>
  </si>
  <si>
    <t>Sprijin pentru IMM-uri</t>
  </si>
  <si>
    <t>Dezvoltare urbană integrată</t>
  </si>
  <si>
    <t>Instrumente financiare - Instrument de accelerare a afacerilor</t>
  </si>
  <si>
    <t xml:space="preserve">Construirea, modernizarea, amenajarea obiectivelor de infrastructură culturală publică </t>
  </si>
  <si>
    <t>Turism durabil</t>
  </si>
  <si>
    <t>Spații publice</t>
  </si>
  <si>
    <t>Agenția Regională de Inovare</t>
  </si>
  <si>
    <t>Dezvoltarea competențelor pentru specializare inteligentă</t>
  </si>
  <si>
    <t>Structuri de sprijin pentru afaceri</t>
  </si>
  <si>
    <t xml:space="preserve">competitiv </t>
  </si>
  <si>
    <t>Colaborare parteneri externi</t>
  </si>
  <si>
    <t>Organizație de cercetare cu activitate economică de maxim 20% din activitatea curentă</t>
  </si>
  <si>
    <t xml:space="preserve">IMM </t>
  </si>
  <si>
    <t>Parteneriatele între minim 2 entități de tipul: universități publice și institute publice de cercetare</t>
  </si>
  <si>
    <t>Parteneriatul între Consiliile Județene și alte instituții relevante</t>
  </si>
  <si>
    <t>UAT Urban</t>
  </si>
  <si>
    <t>UAT Rural selectate în cadrul Apelului de preselecție SACET rural</t>
  </si>
  <si>
    <t>UAT Municipiu/UAT Oraș/UAT Comună (ZUF)/Parteneriat UAT Comună (ZUF) și UAT MRJ</t>
  </si>
  <si>
    <t>UAT Județ</t>
  </si>
  <si>
    <t>UAT/Instituții APL/Forme asociative UAT și Instituții APL</t>
  </si>
  <si>
    <t>MFTES/MTS/UAT care au în proprietate infrastructurile de tip centre de agrement / baze turistice /tabere școlare /Parteneriate între cele două categorii de mai sus.</t>
  </si>
  <si>
    <t>UAT Municipii altele decât MRJ/UAT Oraș/UAT Comune din componența ZUF aferente MRJ</t>
  </si>
  <si>
    <t>UAT Județ/UAT Comună/Unitățile de cult/ONG și Parteneriate între cele enumerate</t>
  </si>
  <si>
    <t>IMM (inclusiv microintreprinderi)</t>
  </si>
  <si>
    <t>Entitate de management a platformei (asociatii sau parteneriate intre asociatii, clustere, universitati, institute de cercetare, firme, care au ca obiect de activitate sustinerea inovarii)</t>
  </si>
  <si>
    <t xml:space="preserve">OP 1; OS 1.2 </t>
  </si>
  <si>
    <t>UAT judet/ UAT municipii/ UAT orase/ UAT comune/ și/sau alte autorități structuri ale UAT/ Autorități Publice Centrale/ institutii de invatamant superior de stat acreditate/ parteneriate</t>
  </si>
  <si>
    <t xml:space="preserve">Regiunea Centru </t>
  </si>
  <si>
    <t>UAT municipii/ UAT orase in parteneriat cu Asociațile de proprietari</t>
  </si>
  <si>
    <t>UAT municipii în parteneriat cu Asociațile de proprietari</t>
  </si>
  <si>
    <t xml:space="preserve">UAT municipii/ -parteneriate UAT </t>
  </si>
  <si>
    <t xml:space="preserve">UAT orașe/ Parteneriate UAT oras </t>
  </si>
  <si>
    <t xml:space="preserve">UAT municipii, Parteneriate UAT </t>
  </si>
  <si>
    <t xml:space="preserve">UAT orașe, Parteneriate UAT  </t>
  </si>
  <si>
    <t xml:space="preserve">UAT judet, Parteneriate UAT județ și UAT local </t>
  </si>
  <si>
    <t>Institutii de invatamant superior de stat acreditate</t>
  </si>
  <si>
    <t>UAT municipiu/ UAT oras/ UAT comuna/ parteneriat UAT cu institutii ale administratiei publice locale /cu unități de învățământ</t>
  </si>
  <si>
    <t>UAT municipiu/ UAT oras/ UAT comuna/ parteneriat UAT cu unități de învățământ</t>
  </si>
  <si>
    <t>UAT municipii/ parteneriate</t>
  </si>
  <si>
    <t>UAT orase/ parteneriate</t>
  </si>
  <si>
    <t>OP 1- OS ii</t>
  </si>
  <si>
    <t>UAT orase/municipii, subunitati UAT/sectoare Institutii publice centrale si locale, parteneriate intre acestea</t>
  </si>
  <si>
    <t>OP 2- OS i</t>
  </si>
  <si>
    <t>OP 2 -OS i</t>
  </si>
  <si>
    <t>UAT  orase, UAT Bucuresti, sectoare Bucuresti, UAT comune, institutii publice centrale sau locale, parteneriate/ADI</t>
  </si>
  <si>
    <t>OP 2 - OS i</t>
  </si>
  <si>
    <t>OP 2 - OS iv</t>
  </si>
  <si>
    <t>OP 2 - OS vii</t>
  </si>
  <si>
    <t xml:space="preserve">UAT  Bucuresti, Sectoare, UAT orase, Institutii publice, ADI/parteneriate </t>
  </si>
  <si>
    <t>OP 2 - OS viii</t>
  </si>
  <si>
    <t>UAT Bucuresti, Sectoare, UAT Orase, ADI, parteneriate UATuri si /sau institutii publice</t>
  </si>
  <si>
    <t>OP 3 - OS ii</t>
  </si>
  <si>
    <t>UAT Judet Ilfov/parteneriate cu alte UAT sau institutii publice</t>
  </si>
  <si>
    <t>UAT judet Ilfov, UAT Bucuresti, Sectoare, UAT Orase, ADI, parteneriate UATuri</t>
  </si>
  <si>
    <t>OP 4 - OS ii</t>
  </si>
  <si>
    <t>UAT Bucuresti, Sectoare, UAT orase, UAT comune, parteneriate UAT/institutii publice</t>
  </si>
  <si>
    <t>Institutii publice de invatamant superior</t>
  </si>
  <si>
    <t>instrumente integrate dezvoltare</t>
  </si>
  <si>
    <t>OP 5- Os ii</t>
  </si>
  <si>
    <t>UAT comune, UAT Judetul Ilfov, unitati de cult, alte institutii centrale/locale cu drept de administrare/proprietate</t>
  </si>
  <si>
    <t>OP 1- OS i</t>
  </si>
  <si>
    <t>OP 1-OS i</t>
  </si>
  <si>
    <t>UAT Judetul Ilfov</t>
  </si>
  <si>
    <t>OP 1- OS iii</t>
  </si>
  <si>
    <t>OP 1- Os iii</t>
  </si>
  <si>
    <t>OP 1- os iii</t>
  </si>
  <si>
    <t>Investiții pentru dezvoltarea întreprinderilor mici și mijlocii care sprijină creșterea durabilă și crearea de locuri de muncă în Județul Gorj</t>
  </si>
  <si>
    <t>RO412-Gorj</t>
  </si>
  <si>
    <t>microîntreprindere</t>
  </si>
  <si>
    <t>Apel necompetitiv, cu depunere continuă</t>
  </si>
  <si>
    <t>Investiții pentru dezvoltarea infrastructurii de afaceri pentru IMM-uri care sprijină creșterea durabilă și crearea de locuri de muncă în Județul Gorj</t>
  </si>
  <si>
    <t>IMM/parteneriat cu instituții de învățământ sperior, UAT-uri (județ, municipii, orașe, comune)</t>
  </si>
  <si>
    <t>Apel necompetitiv, cu termen limită de depunere</t>
  </si>
  <si>
    <t>AJOFM/parteneri socio-economici</t>
  </si>
  <si>
    <t>AFM/UAT-uri (județ, municipii, orașe, comune)/Persoane fizice - gospodării individuale</t>
  </si>
  <si>
    <t>UAT-uri (județ, municipii, orașe, comune)</t>
  </si>
  <si>
    <t>Dezvoltarea transportului verde prin achiziția de vehicule nepoluante și de stații de încărcare necesare pentru servicii de transport public care să faciliteze accesul la formare profesională și oportunități de angajare</t>
  </si>
  <si>
    <t xml:space="preserve">Reducerea poluării și generarea de locuri de muncă durabile prin reintroducerea în circuitul economico-socio-cultural a siturilor dezafectate rezultate din declinul și/sau transformarea unor sectoare economice sau prin valorificarea acestora pentru infrastructuri verzi. </t>
  </si>
  <si>
    <t>UAT-uri (județ, municipii, orașe, comune)/IMM/întreprinderi mari</t>
  </si>
  <si>
    <t>Investiții pentru dezvoltarea întreprinderilor mici și mijlocii care sprijină creșterea durabilă și crearea de locuri de muncă în Județul Hunedoara (nonITI)</t>
  </si>
  <si>
    <t>Sprijin de până la 200.000 EUR pentru creșterea durabilă și crearea de locuri de muncă în Județul Hunedoara’’ (nonITI)</t>
  </si>
  <si>
    <t>Investiții pentru dezvoltarea infrastructurii de afaceri pentru IMM-uri care sprijină creșterea durabilă și crearea de locuri de muncă în Județul Hunedoara</t>
  </si>
  <si>
    <t>Investiții pentru dezvoltarea întreprinderilor mici și mijlocii care sprijină creșterea durabilă și crearea de locuri de muncă în Județul Dolj</t>
  </si>
  <si>
    <t xml:space="preserve">RO411-Dolj </t>
  </si>
  <si>
    <t>Investiții pentru dezvoltarea infrastructurii de afaceri pentru IMM-uri care sprijină creșterea durabilă și crearea de locuri de muncă în Județul Dolj</t>
  </si>
  <si>
    <t>Investiții pentru dezvoltarea întreprinderilor mici și mijlocii care sprijină creșterea durabilă și crearea de locuri de muncă în Județul Galați</t>
  </si>
  <si>
    <t>RO224-Galați</t>
  </si>
  <si>
    <t>Sprijin de până la 200.000 EUR care pentru creșterea durabilă și crearea de locuri de muncă în Județul Galați</t>
  </si>
  <si>
    <t>Investiții pentru dezvoltarea infrastructurii de afaceri pentru IMM-uri care sprijină creșterea durabilă și crearea de locuri de muncă în Județul Galați</t>
  </si>
  <si>
    <t>Apel competitiv, cu depunere la termen (proiect pre-identificat)</t>
  </si>
  <si>
    <t>Investiții pentru dezvoltarea întreprinderilor mici și mijlocii care sprijină creșterea durabilă și crearea de locuri de muncă în Județul Prahova</t>
  </si>
  <si>
    <t>RO316-Prahova</t>
  </si>
  <si>
    <t>Sprijin de până la 200.000 EUR pentru creșterea durabilă și crearea de locuri de muncă în Județul Prahova"</t>
  </si>
  <si>
    <t>Investiții pentru dezvoltarea infrastructurii de afaceri pentru IMM-uri care sprijină creșterea durabilă și crearea de locuri de muncă în Județul Prahova</t>
  </si>
  <si>
    <t>Investiții pentru dezvoltarea întreprinderilor mici și mijlocii care sprijină creșterea durabilă și crearea de locuri de muncă în Județul Mureș</t>
  </si>
  <si>
    <t>RO125-Mureș</t>
  </si>
  <si>
    <t>Sprijin de până la 200.000 EUR pentru creșterea durabilă și crearea de locuri de muncă în Județul Mureș"</t>
  </si>
  <si>
    <t>Investiții pentru dezvoltarea infrastructurii de afaceri pentru IMM-uri care sprijină creșterea durabilă și crearea de locuri de muncă în Județul Mureș</t>
  </si>
  <si>
    <t>OP1, OS4</t>
  </si>
  <si>
    <t>OP4, OS6</t>
  </si>
  <si>
    <t>OP 4/ESO4.2</t>
  </si>
  <si>
    <t>OP4/ESO4.1</t>
  </si>
  <si>
    <t>Furnizori de FPC, dezvoltare de competențe transversale/Furnizori de servicii de stimulare a ocupării forței de muncă</t>
  </si>
  <si>
    <t>OP4/ESO4.5</t>
  </si>
  <si>
    <t>OP4/ESO4.7</t>
  </si>
  <si>
    <t>OP4/ESO4.11</t>
  </si>
  <si>
    <t>OP4/ESO4.12</t>
  </si>
  <si>
    <t>Beneficiari selectati de catre GAL RURAL (Furnizori servicii sociale/medicale/Furnizori de FPC/educatie etc.)</t>
  </si>
  <si>
    <t>OP4/RSO4.3</t>
  </si>
  <si>
    <t>UAT judet/UAT municipii / UAT orase in parteneriat cu furnizorii de servicii si ONG</t>
  </si>
  <si>
    <t>FEDR+FSE+</t>
  </si>
  <si>
    <t>OP4/ESO4.11+RSO4.3</t>
  </si>
  <si>
    <t xml:space="preserve">Furnizori de servicii sociale/UAT judet/UAT municipii / UAT orase / UAT comune </t>
  </si>
  <si>
    <t>MIPE - AM POAT</t>
  </si>
  <si>
    <t xml:space="preserve">UAT județ/UAT municipii/UAT orașe/UAT comune și/sau alte autorități structuri ale UAT/ Autorități Publice Centrale, instituții de învățământ superior de stat acreditate, parteneriate </t>
  </si>
  <si>
    <t>ITI Delta Dunării</t>
  </si>
  <si>
    <t>Sănătate</t>
  </si>
  <si>
    <t>acoperire nationala</t>
  </si>
  <si>
    <t>FEDR - Investiții ambulatorii -  unități sanitare publice care vor implementa programe de screening (OIS: cancer, hepatite, , etc.)</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</si>
  <si>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</si>
  <si>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</si>
  <si>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</si>
  <si>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FEDR Investiții de mică amploare în infrastructura publică a spitalelor mici, orășenești și municipale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</si>
  <si>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</si>
  <si>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 xml:space="preserve"> extindere/ modernizare/ reabilitare/dotare laboratoare naționale de referință , laborator regional de sănătate publică (ex. INSP/ INCD Medico-Militar „Cantacuzino",  centrele regionale de sănătate publică ale INSP
</t>
  </si>
  <si>
    <t>Non competitiv</t>
  </si>
  <si>
    <t>extindere/ modernizare/ reabilitare/dotare laboratoarele de microbiologie</t>
  </si>
  <si>
    <t>FEDR: Intervenții dedicate pacientului critic cu patologie vasculară cerebrală acută</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</si>
  <si>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</si>
  <si>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FEDR&gt; Intervenții dedicate pacientului critic - politraumă, Inclusiv structuri suport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</si>
  <si>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</si>
  <si>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Non-competitiv</t>
  </si>
  <si>
    <t>Implementarea de soluții de cercetare în domeniul genomică</t>
  </si>
  <si>
    <t>proiecte strategice/acoperire nationala</t>
  </si>
  <si>
    <t xml:space="preserve">Autoritate de Management </t>
  </si>
  <si>
    <t xml:space="preserve">ADR Nord-Est  - AM PR Nord Est </t>
  </si>
  <si>
    <t xml:space="preserve">ADR Sud-Est - AM PR Sud-Est </t>
  </si>
  <si>
    <t>ADR Sud-Est - AM PR Sud-Est</t>
  </si>
  <si>
    <t>ADR Sud Muntenia - AM PR Sud Muntenia</t>
  </si>
  <si>
    <t>ADR SV Oltenia - AM PR SV Oltenia</t>
  </si>
  <si>
    <t>universitățile de stat din Regiunea Vest sau care desfășoară activități de învățământ superior în Regiunea Vest</t>
  </si>
  <si>
    <t>membrii ecosistemului regional de inovare: sectorul academic și de cercetare, sectorul privat, sectorul non-profit, administrația publică</t>
  </si>
  <si>
    <t>Agenția pentru Dezvoltare Regională Vest</t>
  </si>
  <si>
    <t>OS FTJ</t>
  </si>
  <si>
    <t>OP4 - RSO4.5</t>
  </si>
  <si>
    <t xml:space="preserve">CompetitivOIS Combaterea cancerului
</t>
  </si>
  <si>
    <t xml:space="preserve">FEDR reabilitate ambulatoriu+dotarea de cabinete de asistență medicală stomatologică în structura ambulatoriilor și dotare </t>
  </si>
  <si>
    <t xml:space="preserve">Competitiv
OIS Sănătatea mamei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</si>
  <si>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</si>
  <si>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</si>
  <si>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FEDR Investiții în infrastructura publică a unităților sanitare care furnizează servicii de paliație/  unitățlor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</si>
  <si>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</si>
  <si>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</si>
  <si>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xml:space="preserve">CompetitivOIS pacient critic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</si>
  <si>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</si>
  <si>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</si>
  <si>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extindere/construcție/dotare </t>
  </si>
  <si>
    <t>OP1- RSO1.1</t>
  </si>
  <si>
    <t>FEDR A. proiecte strategice predefinite: genomică</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</si>
  <si>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</si>
  <si>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Non-Competitiv
OIS genomică
</t>
  </si>
  <si>
    <t xml:space="preserve">Institutul Oncologic Trestioreanu/ Ministerul Sănătății/ Parteneriat între Ministerul Sănătății și IOB Trestioreanu București </t>
  </si>
  <si>
    <t xml:space="preserve">Non competitiv OIS combaterea cancerului
</t>
  </si>
  <si>
    <t xml:space="preserve">CompetitivOIS combaterea cancerului
 </t>
  </si>
  <si>
    <t>dotări institute oncologice</t>
  </si>
  <si>
    <t xml:space="preserve">institute oncologice (cu excepția centrului de excelență în protonoterapie)
</t>
  </si>
  <si>
    <t>dotare unități sanitare publice de interes regional care diagnostichează și tratează cancer</t>
  </si>
  <si>
    <t xml:space="preserve">dotare laboratoare genetică și anatomie patologică cu echipamente medicale. </t>
  </si>
  <si>
    <t xml:space="preserve">Non competitiv
OIS transplant
</t>
  </si>
  <si>
    <t>Institutul Clinic Fundeni/ Ministerul Sănătății/ Parteneriat între Ministerul Sănătății și Institutul Clinic Fundeni</t>
  </si>
  <si>
    <t xml:space="preserve">Autoritatea pentru Digitalizarea României </t>
  </si>
  <si>
    <t>IMM,  Organizații de cercetare (instituții de învatamant superior/institute/centre de cercetare)</t>
  </si>
  <si>
    <t>Organizații de cercetare (instituții de învatamant superior/institute/centre de cercetare), IMM</t>
  </si>
  <si>
    <t xml:space="preserve">Programul Educație și Ocupare  </t>
  </si>
  <si>
    <t>MIPE - DGPECU</t>
  </si>
  <si>
    <t xml:space="preserve">Programul Dezvoltare Durabila </t>
  </si>
  <si>
    <t xml:space="preserve">ANANP/administratori ai ariilor naturale protejate pentru ariile care au structuri de administrare proprii/ARBDD
administratori desemnați în condițiile legii și/sau proprietari ai suprafețelor de teren ce constituie ecosistem degradat aflat în proprietate publică.
MMAP.
</t>
  </si>
  <si>
    <t>UAT(inclusiv asocieri ale acestora - ADI) în parteneriat cu Compania Națională de Căi Ferate CFR S.A. (CN CFR S.A.)</t>
  </si>
  <si>
    <t xml:space="preserve">Compania Națională de Administrare a Infrastructurii Rutiere(CNAIR), Compania Națională de Investiții rutiere (CNIR), Parteneriate între CNAIR/CNIR și autoritățile publice locale (UAT)/asociatii ale acestora (ADI) exclusiv pentru implementarea proiectelor din cadrul acestei priorități.
</t>
  </si>
  <si>
    <t>Administratorul infrastructurii de transport feroviar de interes european şi naţional, desemnat conform legislaţiei în vigoare, cu atribuţii în dezvoltarea proiectelor de investiţii (Compania Națională de Căi Ferate „CFR” SA, care funcționează sub autoritatea Ministerului Transporturilor și Infrastructurii)</t>
  </si>
  <si>
    <t xml:space="preserve">Programul Asistenta Tehnica </t>
  </si>
  <si>
    <t xml:space="preserve">Programul Incluziune si Demnitate Sociala </t>
  </si>
  <si>
    <t xml:space="preserve">FSE+ F. Creșterea capacității de recuperare a copiilor/ tinerilor cu probleme de sănătate mintală (0-18 ani) </t>
  </si>
  <si>
    <t>FSE+ Screening cancer col uterin</t>
  </si>
  <si>
    <t>FSE+ Screening cancer mamar</t>
  </si>
  <si>
    <t>FSE+ Screening cancer colorectal</t>
  </si>
  <si>
    <t>FSE+ Screening hepatite</t>
  </si>
  <si>
    <t>FSE+ Screening tuberculoză</t>
  </si>
  <si>
    <t>FSE+ Screening cancer pulmonar</t>
  </si>
  <si>
    <t>FSE+ Screening cancer prostată</t>
  </si>
  <si>
    <t xml:space="preserve">FEDR: A. Continuarea investițiilor în spitalele regionale de urgență: Iași, Cluj, Craiova (faza a II a)
construcție/ dotare
</t>
  </si>
  <si>
    <t>FEDR:A.Investiții în oncologie
e. Investiții în infrastructuri spitalicești publice noi cu impact teritorial major – Institutul Oncologic Trestioreanu București</t>
  </si>
  <si>
    <t>FEDR:A.Investiții în oncologie
a. Centrul de excelență în protonoterapie</t>
  </si>
  <si>
    <t>FEDR:A.Investiții în oncologie
b. Dotări institute oncologice</t>
  </si>
  <si>
    <t>FEDR:A.Investiții în oncologie
b. Dotarea unităților sanitare publice de interes național care diagnostichează și tratează cancere cu localizare specifică (ex. tumori cerebrale, hematooncologice etc.)</t>
  </si>
  <si>
    <t>FEDR:A.Investiții în oncologie
c.Dotarea unităților sanitare publice de interes regional care diagnostichează și tratează cancer</t>
  </si>
  <si>
    <t xml:space="preserve">FEDR:A.Investiții în oncologie
d. Dotare laboratoare genetică și anatomie patologică cu echipamente medicale. </t>
  </si>
  <si>
    <t>FEDR: B.Investiții în domeniul transplant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</si>
  <si>
    <t>a. formarea personalului implicat în tratarea copiilor/ tinerilor cu probleme de sănătate mintală, inclusiv programe de formare destinate părinților sau altor aparținători</t>
  </si>
  <si>
    <t>dezvoltare capacitate program</t>
  </si>
  <si>
    <t>extindere/ modernizare/ reabilitare/ construcție/ dotare spitale publice mici, municipale și orășenești. Aceste investiții vizează inclusiv îngrijirea pe termen lung a bolilor cronice.</t>
  </si>
  <si>
    <t>FEDR: Investiții în infrastructuri spitalicești publice noi cu impact teritorial major –  Institutul Oncologic Trestioreanu București construcție/ dotare</t>
  </si>
  <si>
    <t>centrul de excelență în protonoterapie
modernizare/ reabilitare/ extindere/ construcție/ dotare</t>
  </si>
  <si>
    <t>dotare, inclusiv laboratoare de anatomie patologică.a unităților sanitare publice de interes național care diagnostichează și tratează cancere cu localizare specifică (ex. tumori cerebrale, hematooncologice etc.)</t>
  </si>
  <si>
    <t>FEDR: Investiții în infrastructuri spitalicești publice noi cu impact teritorial major –  Institutul Clinic Fundeni
construcție/ dotare</t>
  </si>
  <si>
    <t>OP4- ESO4.11</t>
  </si>
  <si>
    <t xml:space="preserve"> acoperire nationala</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</si>
  <si>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</si>
  <si>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</si>
  <si>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 xml:space="preserve"> 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 Parteneriat între Ministerul Sănătății și Institut oncologic - unitate sanitară unde se realizează depistarea precoce, diagnosticarea, tratarea pacienților oncologici.
</t>
  </si>
  <si>
    <t>Unități sanitare publice de interes național care diagnostichează și tratează cancere cu localizare specifică (ex. tumori cerebrale, hematooncologice etc.)</t>
  </si>
  <si>
    <t xml:space="preserve">Non  Competitiv
OIS Combaterea cancerului                             </t>
  </si>
  <si>
    <t xml:space="preserve">Non-competitiv
OIS Combaterea cancerului                         </t>
  </si>
  <si>
    <t xml:space="preserve">                       Non-competitiv</t>
  </si>
  <si>
    <t xml:space="preserve">                        Non-competitiv</t>
  </si>
  <si>
    <t>Promovarea eficientei energetice si reducerea emisiilor de gaze cu efect de sera</t>
  </si>
  <si>
    <t>ADR Bucuresti Ilfov - AM PR Bucuresti Ilfov</t>
  </si>
  <si>
    <t>microintreprinderi, IMM</t>
  </si>
  <si>
    <t>IMM si orice alte forme legale de admnistrare a incubatoarelor</t>
  </si>
  <si>
    <t>IMM din mediul urban si rural</t>
  </si>
  <si>
    <t>IMi din mediul urban și rural</t>
  </si>
  <si>
    <t>IMM din ITI DD</t>
  </si>
  <si>
    <t xml:space="preserve">IMM/Întreprindere mare (doar în parteneriat cu cel puțin 2 IMM) </t>
  </si>
  <si>
    <t>IMM/parteneriat cu instituții de învățământ sperior, UAT (județ, municipii, orașe, comune)</t>
  </si>
  <si>
    <t>UAT (județ, municipii, orașe, comune)/IMM/întreprinderi mari</t>
  </si>
  <si>
    <t>Furnizori de FPC/IMM/Inteprinderi mari</t>
  </si>
  <si>
    <t>IMM
Întreprinderi mari, societăţi comerciale din industrie, cu consumuri de peste 1.000 tep/an (definite conform Legii 121/2014 privind eficiența energetică, cu modificările și completările ulterioare)</t>
  </si>
  <si>
    <t xml:space="preserve">	Furnizori autorizați de stimulare a ocupării forței de muncă/ Furnizori de FPC/ 
•Organizații sindicale și patronale reprezentative</t>
  </si>
  <si>
    <t>CNAIR / CNIR,
Direcțiile regionale de drumuri și poduri,
Poliția rutieră,
Ministerul Transporturilor și Infrastructurii.</t>
  </si>
  <si>
    <t>Beneficiari PDD, PCIDIF, PS, PAT</t>
  </si>
  <si>
    <t>FEDR si FC</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</si>
  <si>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</si>
  <si>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</si>
  <si>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</si>
  <si>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</si>
  <si>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</si>
  <si>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</si>
  <si>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</si>
  <si>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</si>
  <si>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Întreprindere nou înființată inovatoare</t>
  </si>
  <si>
    <t>Programul Regional Centru</t>
  </si>
  <si>
    <t xml:space="preserve">ADR CENTRU - AM PR CENTRU </t>
  </si>
  <si>
    <t>Programul Regional Bucuresti - Ilfov</t>
  </si>
  <si>
    <t xml:space="preserve">ADR Bucuresti Ilfov - AM PR Bucuresti ilfov </t>
  </si>
  <si>
    <t>Programul Tranziție Justă</t>
  </si>
  <si>
    <t>MIPE - AM PTJ</t>
  </si>
  <si>
    <t>Programul Sănătate</t>
  </si>
  <si>
    <t>MIPE - AM PS</t>
  </si>
  <si>
    <t xml:space="preserve">Programul Crestere Inteligenta, Digitalizare si Instrumente Financiare   </t>
  </si>
  <si>
    <t>MIPE - AM PDD</t>
  </si>
  <si>
    <t>Autorități publice centrale / MMAP</t>
  </si>
  <si>
    <t>Autorități publice locale /  UAT și concesionari serviciu public de termoficare urbană Motru</t>
  </si>
  <si>
    <t>Autorități publice locale / UAT-uri în raza cărora există potenţial de utilizare a resurselor de energie regenerabile de tip geotermal sau biomasă/biogaz</t>
  </si>
  <si>
    <t>Programul Transport</t>
  </si>
  <si>
    <t xml:space="preserve">Promovarea mobilității urbane multimodale durabile, ca parte a tranziției către o economie cu zero emisii de dioxid de carbon/ </t>
  </si>
  <si>
    <t>PDD Finanțarea investițiilor integrate de dezvoltare a sistemelor de apă și apă uzată FAZATE</t>
  </si>
  <si>
    <t>finanțare investiții integrate de dezvoltare a sistemelor de apă și apă uzată FAZATE</t>
  </si>
  <si>
    <t>PDD Finanțarea operaţiunilor de gestionare a deșeurilor municipale pentru proiecte FAZATE</t>
  </si>
  <si>
    <t>finanțare operaţiuni de gestionare a deșeurilor municipale pentru proiecte FAZATE</t>
  </si>
  <si>
    <t>LDR, inclusiv ITI</t>
  </si>
  <si>
    <t xml:space="preserve">Regiunea Vest </t>
  </si>
  <si>
    <t xml:space="preserve">Regiunea Bucuresti Iflov </t>
  </si>
  <si>
    <t>trim 2/2023</t>
  </si>
  <si>
    <t>trim 3/2023</t>
  </si>
  <si>
    <t>trim 4/2023</t>
  </si>
  <si>
    <t>trim 1/2024</t>
  </si>
  <si>
    <t>trim 2/2024</t>
  </si>
  <si>
    <t>trim 3/2024</t>
  </si>
  <si>
    <t>trim 4/2024</t>
  </si>
  <si>
    <t>trim 3/2025</t>
  </si>
  <si>
    <t>trim 4/2025</t>
  </si>
  <si>
    <t>trim 3/2026</t>
  </si>
  <si>
    <t>trim 2/2027</t>
  </si>
  <si>
    <t>trim 4/2027</t>
  </si>
  <si>
    <t>trim 3/2029</t>
  </si>
  <si>
    <t>trim 2/2025</t>
  </si>
  <si>
    <t>trim 1/2025</t>
  </si>
  <si>
    <t>trim 4/2026</t>
  </si>
  <si>
    <t>trim 3/2027</t>
  </si>
  <si>
    <t xml:space="preserve">in functie de data de depunere a proiectului /data de finalizare asumata in  proiectul depus </t>
  </si>
  <si>
    <t>trim 1/2026</t>
  </si>
  <si>
    <t>trim 2/2026</t>
  </si>
  <si>
    <t>trim 1/2027</t>
  </si>
  <si>
    <t>trim 1/2028</t>
  </si>
  <si>
    <t>trim 2/2028</t>
  </si>
  <si>
    <t>trim 3/2028</t>
  </si>
  <si>
    <t>trim 4/2028</t>
  </si>
  <si>
    <t>trim 1/2029</t>
  </si>
  <si>
    <t>trim 2/2029</t>
  </si>
  <si>
    <t>trim 4/2029</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</si>
  <si>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</si>
  <si>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 xml:space="preserve">Autorități publice locale /  UAT </t>
  </si>
  <si>
    <t>UAT județ din ITI DD
Autorități publice centrale</t>
  </si>
  <si>
    <t>FEDR Investiții în infrastructuri spitalicești noi: spitale județene/județene de urgență,  spitale monospecialitate</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</si>
  <si>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</si>
  <si>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</si>
  <si>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definite conform OUG 57/2019 cu modificările şi completările ulterioare;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</si>
  <si>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</si>
  <si>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definite conform OUG 57/2019 cu modificările şi completările ulterioare;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</si>
  <si>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UAT definite conform OUG 57/2019 cu modificările şi completările ulterioare;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</si>
  <si>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UAT definite conform OUG 57/2019 cu modificările şi completările ulterioare;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</si>
  <si>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definite conform OUG 57/2019 cu modificările şi completările ulterioare;
 Ministerul Sănătății și instituțiile/unitățile sanitare aflate în subordinea sau în coordonarea acestora;
 Unități sanitare publice care au laboratoare de microbiologie;
 Parteneriate dintre autoritățile și instituțiile publice centrale și locale.</t>
  </si>
  <si>
    <t> UAT definite conform OUG 57/2019 cu modificările şi completările ulterioare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</si>
  <si>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definite conform OUG 57/2019 cu modificările şi completările ulterioare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</si>
  <si>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xml:space="preserve"> Unități sanitare publice de interes regional care diagnostichează și tratează cancer;
 UAT definite conform OUG 57/2019 cu modificările şi completările ulterioare(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</si>
  <si>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27 APELURI</t>
  </si>
  <si>
    <t>21 APELURI</t>
  </si>
  <si>
    <t>45 APELURI</t>
  </si>
  <si>
    <t xml:space="preserve">13 APELURI </t>
  </si>
  <si>
    <t xml:space="preserve">5 APELURI </t>
  </si>
  <si>
    <t xml:space="preserve">PROGRAME REGIONALE </t>
  </si>
  <si>
    <t xml:space="preserve">PROGRAME NATIONALE </t>
  </si>
  <si>
    <t xml:space="preserve">Asistență tehnică </t>
  </si>
  <si>
    <t>UAT comuna / UAT județ / parteneriate UAT / parteneriate UAT și ONG/ unitati de cult</t>
  </si>
  <si>
    <t>114. Sprijin pentru ecosistemul de inovare–ETT - Sprijinirea transferului tehnologic către IMM</t>
  </si>
  <si>
    <t>113. Ecosisteme de inovare - centre CDI – Inclusiv cercetare in colaborare</t>
  </si>
  <si>
    <t>131.H. Sprijin pentru ecosistemul de inovare – Transfer în piață la nivelul IMM</t>
  </si>
  <si>
    <t>132.A. Sprijinirea dezvoltării unor investiții inițiale ale unor IMM-uri în cadrul structurii parcului de specializare inteligentă - COMPONENTA 2</t>
  </si>
  <si>
    <t>141. Cursuri de formare profesională - IMM</t>
  </si>
  <si>
    <t>142. Cursuri de formare profesională - entități de cercetare</t>
  </si>
  <si>
    <t xml:space="preserve">MIPE - AM PoCIDIF </t>
  </si>
  <si>
    <t xml:space="preserve">18 APELURI </t>
  </si>
  <si>
    <t xml:space="preserve">10 APELURI </t>
  </si>
  <si>
    <r>
      <rPr>
        <sz val="18"/>
        <rFont val="Trebuchet MS"/>
        <family val="2"/>
      </rPr>
      <t>Programul Regional Nord-Vest</t>
    </r>
  </si>
  <si>
    <r>
      <t xml:space="preserve">ADR NORD-VEST - </t>
    </r>
    <r>
      <rPr>
        <sz val="18"/>
        <rFont val="Trebuchet MS"/>
        <family val="2"/>
      </rPr>
      <t xml:space="preserve">AM PR Nord Vest </t>
    </r>
  </si>
  <si>
    <r>
      <rPr>
        <sz val="18"/>
        <rFont val="Trebuchet MS"/>
        <family val="2"/>
      </rPr>
      <t>Programul Regional Centru</t>
    </r>
  </si>
  <si>
    <r>
      <t xml:space="preserve">ADR CENTRU - </t>
    </r>
    <r>
      <rPr>
        <sz val="18"/>
        <rFont val="Trebuchet MS"/>
        <family val="2"/>
      </rPr>
      <t xml:space="preserve">AM PR CENTRU </t>
    </r>
  </si>
  <si>
    <r>
      <rPr>
        <sz val="18"/>
        <rFont val="Trebuchet MS"/>
        <family val="2"/>
      </rPr>
      <t>Programul Regional Bucuresti - Ilfov</t>
    </r>
  </si>
  <si>
    <r>
      <rPr>
        <sz val="18"/>
        <rFont val="Trebuchet MS"/>
        <family val="2"/>
      </rPr>
      <t>Programul Tranziție Justă</t>
    </r>
  </si>
  <si>
    <r>
      <t xml:space="preserve">MIPE - </t>
    </r>
    <r>
      <rPr>
        <sz val="18"/>
        <rFont val="Trebuchet MS"/>
        <family val="2"/>
      </rPr>
      <t>AM PTJ</t>
    </r>
  </si>
  <si>
    <r>
      <t>MIPE -</t>
    </r>
    <r>
      <rPr>
        <sz val="18"/>
        <rFont val="Trebuchet MS"/>
        <family val="2"/>
      </rPr>
      <t xml:space="preserve"> AM PS</t>
    </r>
  </si>
  <si>
    <r>
      <t xml:space="preserve">Programul </t>
    </r>
    <r>
      <rPr>
        <sz val="18"/>
        <rFont val="Trebuchet MS"/>
        <family val="2"/>
      </rPr>
      <t xml:space="preserve">Crestere Inteligenta, Digitalizare si Instrumente Financiare   </t>
    </r>
  </si>
  <si>
    <r>
      <t>MIPE -</t>
    </r>
    <r>
      <rPr>
        <sz val="18"/>
        <rFont val="Trebuchet MS"/>
        <family val="2"/>
      </rPr>
      <t xml:space="preserve"> AM PoCIDIF </t>
    </r>
  </si>
  <si>
    <t xml:space="preserve"> Unități sanitare publice care diagnostichează și tratează cancer;
 UAT definite conform OUG 57/2019 cu modificările şi completările ulterioare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</si>
  <si>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r>
      <t>MIPE -</t>
    </r>
    <r>
      <rPr>
        <sz val="16"/>
        <rFont val="Trebuchet MS"/>
        <family val="2"/>
      </rPr>
      <t xml:space="preserve"> AM PDD</t>
    </r>
  </si>
  <si>
    <t>trim 1/2024
luând în calcul și posibilitatea depunerii la data închiderii apelului</t>
  </si>
  <si>
    <t>trim 4/2027
 in functie de procentul de utilizare a anvelopei financiare a P1, AM poate dispune diminuarea/prelungirea acestei perioade</t>
  </si>
  <si>
    <t>trim 4/2027
apel cu depunere continua, evaluarea se va finaliza si in functie de momentul depunerii proiectelor de catre Beneficiari</t>
  </si>
  <si>
    <t>trim 3/2024 
apel cu depunere continua, evaluarea se va finaliza si in functie de momentul depunerii proiectelor de catre Beneficiari</t>
  </si>
  <si>
    <t>trim 1/2025
apel cu depunere continua, evaluarea se va finaliza si in functie de momentul depunerii proiectelor de catre Beneficiari</t>
  </si>
  <si>
    <t>apel deschis fara termen (pana la final trim 4/ 2027)</t>
  </si>
  <si>
    <t>Regiunea Vest, județele Arad, Caraș-Severin, Hunedoara și Timiș</t>
  </si>
  <si>
    <t>Sprijin pentru microîntreprinderi - Apel 1</t>
  </si>
  <si>
    <t>Mobilitate urbană sustenabilă - UAT municipii</t>
  </si>
  <si>
    <t>Mobilitate urbană sustenabilă - UAT orașe AR</t>
  </si>
  <si>
    <t>Regiunea Vest, județul Arad</t>
  </si>
  <si>
    <t>Mobilitate urbană sustenabilă - UAT orașe CS</t>
  </si>
  <si>
    <t>Regiunea Vest, județul Caraș-Severin</t>
  </si>
  <si>
    <t>Mobilitate urbană sustenabilă - UAT orașe HD</t>
  </si>
  <si>
    <t>Regiunea Vest, județul Hunedoara</t>
  </si>
  <si>
    <t>Mobilitate urbană sustenabilă - UAT orașe TM</t>
  </si>
  <si>
    <t>Regiunea Vest, județul Timiș</t>
  </si>
  <si>
    <t>Mobilitate urbană sustenabilă - UAT ITI Valea Jiului</t>
  </si>
  <si>
    <t>Energie și eficientă energetică</t>
  </si>
  <si>
    <t>Eficiență energetică în clădiri publice - UAT municipii</t>
  </si>
  <si>
    <t>Eficiență energetică în clădiri publice - UAT orașe AR</t>
  </si>
  <si>
    <t>Eficiență energetică în clădiri publice - UAT orașe CS</t>
  </si>
  <si>
    <t>Eficiență energetică în clădiri publice - UAT orașe HD</t>
  </si>
  <si>
    <t>Eficiență energetică în clădiri publice - UAT orașe TM</t>
  </si>
  <si>
    <t>Eficiență energetică în clădiri publice - UAT ITI Valea Jiului</t>
  </si>
  <si>
    <t>Sprijin pentru microîntreprinderi - Apel 2</t>
  </si>
  <si>
    <t>UAT municipii reședință de județ, UAT municipii și UAT orașe;parteneriate între unități administrativ-teritoriale municipii reședință de județ, municipii sau orașe din cadrul Regiunii Vest obligatoriu în calitate de lider de parteneriat, și UAT județ, în calitate de membru.</t>
  </si>
  <si>
    <t>Eficiență energetică în clădiri rezidențiale - UAT municipii</t>
  </si>
  <si>
    <t>Promovarea eficienței energetice și reducerea emisiilor de gaze cu efect de seră.</t>
  </si>
  <si>
    <t>Eficiență energetică în clădiri rezidențiale - UAT orașe AR</t>
  </si>
  <si>
    <t>Eficiență energetică în clădiri rezidențiale - UAT orașe CS</t>
  </si>
  <si>
    <t>Eficiență energetică în clădiri rezidențiale - UAT orașe HD</t>
  </si>
  <si>
    <t>Eficiență energetică în clădiri rezidențiale - UAT orașe TM</t>
  </si>
  <si>
    <t>Eficiență energetică în clădiri rezidențiale - UAT ITI Valea Jiului</t>
  </si>
  <si>
    <t>Biodiversitate
Cultură
Educație</t>
  </si>
  <si>
    <t>Apel pentru elaborarea documentației tehnico-economice</t>
  </si>
  <si>
    <t>Consolidarea capacității administrative a administrațiilor publice locale prin acordarea de sprijin financiar pentru pregătirea documentațiilor tehnico-economice</t>
  </si>
  <si>
    <t>Instrumente financiare – Venture capital</t>
  </si>
  <si>
    <t>IMM-uri cu produse și servicii inovative și/sau care utilizează tehnologii noi și care au potențial mare de creștere și de internaționalizare</t>
  </si>
  <si>
    <t>Start-up-uri care au nevoie de infuzie de capital pentru dezvoltarea produselor și serviciilor inovative proprii</t>
  </si>
  <si>
    <t>IMM-urile cu sediul social în Regiunea Vest și locația de implementare în mediul urban; întreprinderi mici și mijlocii non-agricole, cu locația de implementare în mediul rural din Regiunea Vest</t>
  </si>
  <si>
    <t>Regiunea Vest, județele Caraș-Severin și Hunedoara</t>
  </si>
  <si>
    <t>Sprijin pentru întreprinderi nou înființate inovatoare în cadrul Acțiunii 1.1</t>
  </si>
  <si>
    <t>Cresterea investitiilor în noile tehnologii și în inovare, a creșterii performanței și a calității în CDI (IMM)</t>
  </si>
  <si>
    <t xml:space="preserve">IMM - intreprinderi nou înființate </t>
  </si>
  <si>
    <t>Acțiunea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</si>
  <si>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</si>
  <si>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</si>
  <si>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necompetitiv, cu termen limita de depunere</t>
  </si>
  <si>
    <t>Cercetare, dezvoltare, inovare
*
IMM și antreprenoriat</t>
  </si>
  <si>
    <t>Proiecte de CDI si investitii in IMM, necesare pentru dezvoltarea de produse si procese inovative 
*
Investitii pentru implementarea solutiilor de specializare inteligenta</t>
  </si>
  <si>
    <t>competitiv, cu termen limita de depunere</t>
  </si>
  <si>
    <t xml:space="preserve">IMM-uri </t>
  </si>
  <si>
    <t>Investitii in cladirile publice in vederea cresterii eficientei energetice inclusiv, dupa caz, masuri de consolidare structurala, in functie de nivelul de expunere si vulnerabilitate la riscurile identificate - Municipii resedinta de judet, Municipii</t>
  </si>
  <si>
    <t>UAT municipii resedinta de judet, UAT municipii</t>
  </si>
  <si>
    <t>Investitii in cladirile publice in vederea cresterii eficientei energetice inclusiv, dupa caz, masuri de consolidare structurala, in functie de nivelul de expunere si vulnerabilitate la riscurile identificate - Orase</t>
  </si>
  <si>
    <t>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Municipii</t>
  </si>
  <si>
    <t>UAT municipii resedinta de judet, UAT Municipii</t>
  </si>
  <si>
    <t>Promovarea mobilitatii urbane multimodale sustenabile - Municipii resedinta de judet, Municipii</t>
  </si>
  <si>
    <t xml:space="preserve">Promovarea mobilitatii urbane multimodale sustenabile - Orase </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</si>
  <si>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 Municipii</t>
  </si>
  <si>
    <t>UAT municipii resedinta judet, UAT municipii</t>
  </si>
  <si>
    <t xml:space="preserve">Dezvoltarea infrastructurii educationale pentru invatamant timpuriu (anteprescolar si prescolar), invatamant primar si gimnazial, invatamant secundar superior, filiera teoretica, filiera vocationala si tehnologica si invatamant profesional, inclusiv cel dual - Orase </t>
  </si>
  <si>
    <t>Favorizarea dezvoltarii integrate sociale, economice si de mediu la nivel local si a patrimoniului cultural, turismului si securitatii in zonele urbane - Municipii</t>
  </si>
  <si>
    <t>Favorizarea dezvoltarii integrate sociale, economice si de mediu la nivel local si a patrimoniului cultural, turismului si securitatii in zonele urbane - orase</t>
  </si>
  <si>
    <t xml:space="preserve">15 APELURI </t>
  </si>
  <si>
    <t>23 APELURI</t>
  </si>
  <si>
    <t>Stimularea cererii întreprinderilor pentru inovare</t>
  </si>
  <si>
    <t>Entități publice/ private, parteneriate</t>
  </si>
  <si>
    <t>trim 4 2029</t>
  </si>
  <si>
    <t>Infrastructuri de cercetare, inovare si transfer tehnologic in colaborare cu IMM- urile</t>
  </si>
  <si>
    <t>Inițiative locale sustenabile in mediul rural - patrimoniul cultural</t>
  </si>
  <si>
    <t>Inițiative locale sustenabile in mediul rural - infrastructura de turism</t>
  </si>
  <si>
    <t>P1 (Gorj) - Sprijin pentru IMM-uri - 2MEuro (1.A)</t>
  </si>
  <si>
    <t>P1 (Gorj) - Sprijin pentru IMM-uri - 5MEuro (1.B)</t>
  </si>
  <si>
    <t>P1 (Gorj) - Sprijin pentru microintreprinderi (1.C)</t>
  </si>
  <si>
    <t>P1 (Gorj) - Sprijin pentru intreprinderi sociale (1.D)</t>
  </si>
  <si>
    <t>P1 (Gorj) - Sprijin pentru infrastructura de afaceri (1.E)</t>
  </si>
  <si>
    <t>P1 (Gorj) - Sprijin pentru intreprinderi de tip spin-off, spin-out si start-up (1.F)</t>
  </si>
  <si>
    <t>P1 (Gorj) - Cresterea capacitatii AJOFM (2.A)</t>
  </si>
  <si>
    <t>P1 (Gorj) - Recoversie profesionala (2.B)</t>
  </si>
  <si>
    <t>P1 (Gorj) - Energie regenerabilă pentru gospodării (3.A)</t>
  </si>
  <si>
    <t>P1 (Gorj) - Capacitati de productie, transport si stocare de energie RES - cladiri publice (3.B)</t>
  </si>
  <si>
    <t xml:space="preserve">P1 (Gorj) - Transport public (3.C) </t>
  </si>
  <si>
    <t>P1 (Gorj) - Remediere, decontaminare, reconversie situri contaminate (4.A)</t>
  </si>
  <si>
    <t>P2 (Hunedoara) - Sprijin pentru IMM-uri - 2MEuro (1.A)</t>
  </si>
  <si>
    <t>RO423-Hunedoara, 
incl. ITI Valea Jiului</t>
  </si>
  <si>
    <t>P2 (Hunedoara) - Sprijin pentru IMM-uri - 5MEuro (1.B)</t>
  </si>
  <si>
    <t>P2 (Hunedoara) - Sprijin pentru microintreprinderi (1.C)</t>
  </si>
  <si>
    <t>P2 (Hunedoara) - Sprijin pentru intreprinderi sociale (1.D)</t>
  </si>
  <si>
    <t>P2 (Hunedoara) - Sprijin pentru infrastructura de afaceri (1.E)</t>
  </si>
  <si>
    <t>P2 (Hunedoara) - Sprijin pentru intreprinderi de tip spin-off, spin-out si start-up (1.F)</t>
  </si>
  <si>
    <t>P2 (Hunedoara) - Cresterea capacitatii AJOFM (2.A)</t>
  </si>
  <si>
    <t>P2 (Hunedoara) - Recoversie profesionala (2.B)</t>
  </si>
  <si>
    <t>P2 (Hunedoara) - Energie regenerabilă pentru gospodării (3.A)</t>
  </si>
  <si>
    <t>P2 (Hunedoara) - Capacitati de productie, transport si stocare de energie RES - cladiri publice (3.B)</t>
  </si>
  <si>
    <t xml:space="preserve">P2 (Hunedoara) - Transport public (3.C) </t>
  </si>
  <si>
    <t>P2 (Hunedoara) - Remediere, decontaminare, reconversie situri contaminate (4.A)</t>
  </si>
  <si>
    <t>P3 (Dolj) - Sprijin pentru IMM-uri - 2MEuro (1.A)</t>
  </si>
  <si>
    <t>P3 (Dolj) - Sprijin pentru IMM-uri - 5MEuro (1.B)</t>
  </si>
  <si>
    <t>P3 (Dolj) - Sprijin pentru microintreprinderi (1.C)</t>
  </si>
  <si>
    <t>P3 (Dolj) - Sprijin pentru intreprinderi sociale (1.D)</t>
  </si>
  <si>
    <t>P3 (Dolj) - Sprijin pentru infrastructura de afaceri (1.E)</t>
  </si>
  <si>
    <t>P3 (Dolj) - Sprijin pentru intreprinderi de tip spin-off, spin-out si start-up (1.F)</t>
  </si>
  <si>
    <t>P3 (Dolj) - Cresterea capacitatii AJOFM (2.A)</t>
  </si>
  <si>
    <t>P3 (Dolj) - Recoversie profesionala (2.B)</t>
  </si>
  <si>
    <t>P3 (Dolj) - Energie regenerabilă pentru gospodării (3.A)</t>
  </si>
  <si>
    <t>P3 (Dolj) - Capacitati de productie, transport si stocare de energie RES - cladiri publice (3.B)</t>
  </si>
  <si>
    <t xml:space="preserve">P3 (Dolj) - Transport public (3.C) </t>
  </si>
  <si>
    <t>P3 (Dolj) - Remediere, decontaminare, reconversie situri contaminate (4.A)</t>
  </si>
  <si>
    <t>P4 (Galati) - Sprijin pentru IMM-uri - 2MEuro (1.A)</t>
  </si>
  <si>
    <t>P4 (Galati) - Sprijin pentru IMM-uri - 5MEuro (1.B)</t>
  </si>
  <si>
    <t>P4 (Galati) - Sprijin pentru microintreprinderi (1.C)</t>
  </si>
  <si>
    <t>P4 (Galati) - Sprijin pentru intreprinderi sociale (1.D)</t>
  </si>
  <si>
    <t>P4 (Galati) - Sprijin pentru infrastructura de afaceri (1.E)</t>
  </si>
  <si>
    <t>P4 (Galati) - Sprijin pentru intreprinderi de tip spin-off, spin-out si start-up (1.F)</t>
  </si>
  <si>
    <t>P4 (Galati) - Cresterea capacitatii AJOFM (2.A)</t>
  </si>
  <si>
    <t>P4 (Galati) - Recoversie profesionala (2.B)</t>
  </si>
  <si>
    <t>P4 (Galati) - Energie regenerabilă pentru gospodării (3.A)</t>
  </si>
  <si>
    <t>P4 (Galati) - Capacitati de productie, transport si stocare de energie RES - cladiri publice (3.B)</t>
  </si>
  <si>
    <t xml:space="preserve">P4 (Galati) - Transport public (3.C) </t>
  </si>
  <si>
    <t>P4 (Galati) - Remediere, decontaminare, reconversie situri contaminate (4.A)</t>
  </si>
  <si>
    <t>P5 (Prahova) - Sprijin pentru IMM-uri - 2MEuro (1.A)</t>
  </si>
  <si>
    <t>P5 (Prahova) - Sprijin pentru IMM-uri - 5MEuro (1.B)</t>
  </si>
  <si>
    <t>P5 (Prahova) - Sprijin pentru microintreprinderi (1.C)</t>
  </si>
  <si>
    <t>P5 (Prahova) - Sprijin pentru intreprinderi sociale (1.D)</t>
  </si>
  <si>
    <t>P5 (Prahova) - Sprijin pentru infrastructura de afaceri (1.E)</t>
  </si>
  <si>
    <t>P5 (Prahova) - Sprijin pentru intreprinderi de tip spin-off, spin-out si start-up (1.F)</t>
  </si>
  <si>
    <t>P5 (Prahova) - Cresterea capacitatii AJOFM (2.A)</t>
  </si>
  <si>
    <t>P5 (Prahova) - Recoversie profesionala (2.B)</t>
  </si>
  <si>
    <t>P5 (Prahova) - Energie regenerabilă pentru gospodării (3.A)</t>
  </si>
  <si>
    <t>P5 (Prahova) - Capacitati de productie, transport si stocare de energie RES - cladiri publice (3.B)</t>
  </si>
  <si>
    <t xml:space="preserve">P5 (Prahova) - Transport public (3.C) </t>
  </si>
  <si>
    <t>P5 (Prahova) - Remediere, decontaminare, reconversie situri contaminate (4.A)</t>
  </si>
  <si>
    <t>P6 (Mures) - Sprijin pentru IMM-uri - 2MEuro (1.A)</t>
  </si>
  <si>
    <t>P6 (Mures) - Sprijin pentru IMM-uri - 5MEuro (1.B)</t>
  </si>
  <si>
    <t>P6 (Mures) - Sprijin pentru microintreprinderi (1.C)</t>
  </si>
  <si>
    <t>P6 (Mures) - Sprijin pentru intreprinderi sociale (1.D)</t>
  </si>
  <si>
    <t>P6 (Mures) - Sprijin pentru infrastructura de afaceri (1.E)</t>
  </si>
  <si>
    <t>P6 (Mures) - Sprijin pentru intreprinderi de tip spin-off, spin-out si start-up (1.F)</t>
  </si>
  <si>
    <t>P6 (Mures) - Cresterea capacitatii AJOFM (2.A)</t>
  </si>
  <si>
    <t>P6 (Mures) - Recoversie profesionala (2.B)</t>
  </si>
  <si>
    <t>P6 (Mures) - Energie regenerabilă pentru gospodării (3.A)</t>
  </si>
  <si>
    <t>P6 (Mures) - Capacitati de productie, transport si stocare de energie RES - cladiri publice (3.B)</t>
  </si>
  <si>
    <t xml:space="preserve">P6 (Mures) - Transport public (3.C) </t>
  </si>
  <si>
    <t>P6 (Mures) - Remediere, decontaminare, reconversie situri contaminate (4.A)</t>
  </si>
  <si>
    <t>131.A. Investiții productive inovatoare pentru microîntreprinderile din Regiunea Nord-Vest</t>
  </si>
  <si>
    <t>131.B. Creșterea competitivității IMM-urilor din Regiunea de Dezvoltare Nord-Vest</t>
  </si>
  <si>
    <t>132.A.1 Sprijinirea dezvoltării parcurilor de specializare inteligentă</t>
  </si>
  <si>
    <t>521. Construirea/reabilitarea legăturilor rutiere secundare către rețeaua rutieră și nodurile TEN-T</t>
  </si>
  <si>
    <t>111. Proiecte din domenii de specializare inteligentă (cercetare) pentru întreprinderi din Regiunea de Dezvoltare Nord-Vest</t>
  </si>
  <si>
    <t xml:space="preserve">132.B.1 Sprijinirea dezvoltării incubatoarelor de afaceri </t>
  </si>
  <si>
    <t>713. Dezvoltarea infrastructurii pentru turismul balnear și balneoclimatic, inclusiv îmbunătățirea accesului către resursele și obiectivele turistice - Urban</t>
  </si>
  <si>
    <t>723. Dezvoltarea infrastructurii pentru turismul balnear și balneoclimatic, inclusiv îmbunătățirea accesului către resursele și obiectivele turistice - Rural</t>
  </si>
  <si>
    <t>121. Digitalizarea IMM-urilor din Regiunea de Dezvoltare Nord-Vest</t>
  </si>
  <si>
    <t>131.C. Creșterea competitivității IMM-urilor din domeniile robotică și nanotehnologii</t>
  </si>
  <si>
    <t>131.D. Creșterea competitivității IMM-urilor din domeniile turism și sănătate</t>
  </si>
  <si>
    <t>131.G. Proiecte din domenii de specializare inteligentă (componenta de punere în producție) pentru întreprinderile din Regiunea de Dezvoltare Nord-Vest</t>
  </si>
  <si>
    <t>311.A Creșterea eficienței energetice în regiune ca parte a investițiilor în sectorul locuințelor</t>
  </si>
  <si>
    <t>714.C Centre multifunctionale – Municipii și orașe mici</t>
  </si>
  <si>
    <t>321. Încălzire centralizată în mediul rural</t>
  </si>
  <si>
    <t>IMM (doar microîntreprinderi)</t>
  </si>
  <si>
    <t>UAT/Parteneriate între UAT și alte entități/ADI/Parteneriate între ADI-uri/Parteneriate între UAT/ADI individual sau în asociere alte entități</t>
  </si>
  <si>
    <t>Autorități publice centrale (educație și sănătate)/UAT /Instituțiile publice și serviciile publice organizate ca instituții publice de interes local sau județean/Parteneriatele dintre entitățile de mai sus</t>
  </si>
  <si>
    <t>UAT MRJ/Parteneriatele dintre UAT MRJ și UAT Comună (ZUF)</t>
  </si>
  <si>
    <t>UAT MRJ/Parteneriat UAT MRJ  și UAT Comună (ZUF)</t>
  </si>
  <si>
    <t>UAT Municipiu/UAT Oraș/UAT Comună (ZUF)/Parteneriat UAT Comună  (ZUF) și UAT MRJ</t>
  </si>
  <si>
    <t>UAT Județ/Parteneriate între UAT Județ și alt UAT sau companie cu capital de stat/Parteneriate între două sau mai multe UAT Județ</t>
  </si>
  <si>
    <t>UAT Județ/UAT Urban/Parteneriate între UAT Județ și Municipiu reședință de Județ sau Municipiu sau Oraș sau Comună sau Instituții publice/Companii cu capital de stat, dacă este cazul.</t>
  </si>
  <si>
    <t>UAT Județ/UAT Urban/Unități de cult/ONG/Parteneriate între entitățile menționate mai sus, în cadrul cărora Unitățile administrativ-teritoriale, dețin calitatea de lider de parteneriat</t>
  </si>
  <si>
    <t>UAT MRJ/Parteneriate între UAT MRJ și UAT Comună din componența Zonelor Urbane Funcționale (ZUF) aferente Municipiilor reședință de județ, limitrofe acestora</t>
  </si>
  <si>
    <t>UAT Municipii altele decât MRJ/UAT Oraș/UAT Comune din componența ZUF aferente MRJ și Parteneriate între UAT Comună din componența ZUF aferente Municipiilor reședință de județ, limitrofe acestora și UAT Municipiu reședință de județ/Parteneriate intre UAT Municipiu altul decat resedinta de judet/Oras si UAT Consiliu Judetean</t>
  </si>
  <si>
    <t xml:space="preserve">Autoritatea publică a administraţiei publice locale, instituţia sau consorţiul de instituţii de învăţământ superior acreditate, institutele, centrele şi staţiunile de cercetare-dezvoltare, camerele de comerţ sau persoana juridică de drept privat care înfiinţează un incubator de afaceri. </t>
  </si>
  <si>
    <t>UAT Județ/Parteneriate între UAT Județ și alt UAT</t>
  </si>
  <si>
    <t>UAT/Instituție APL/Formă asociativă între UAT și Instituție APL</t>
  </si>
  <si>
    <t>UAT /Instituție APL/Formă asociativă între UAT și Instituție APL</t>
  </si>
  <si>
    <t>Organizație neguvernamentală cu caracter educațional/Societate / Parteneriate ONG/Societate cu UAT</t>
  </si>
  <si>
    <t>UAT Județ/UAT MRJ/Parteneriate între UAT mai sus menționate și UAT Urban 
UAT Urban /stațiuni balneo-climatice/UAT Județ/Parteneriate între UAT mai sus menționate.</t>
  </si>
  <si>
    <t>Furnizor programe formare profesională continuă/Parteneriate furnizori formare profesională/IMM-uri din domeniile de specializare inteligentă</t>
  </si>
  <si>
    <t>Trim 3/2023</t>
  </si>
  <si>
    <t>Trim 1/2024</t>
  </si>
  <si>
    <t>Trim 2/2024</t>
  </si>
  <si>
    <t>Trim 4/2023</t>
  </si>
  <si>
    <t>Trim 3/2024</t>
  </si>
  <si>
    <t>Trim 3/2027</t>
  </si>
  <si>
    <t>Trim 4/2029</t>
  </si>
  <si>
    <t>Trim 2/2027</t>
  </si>
  <si>
    <t>Trim 4/2024</t>
  </si>
  <si>
    <t>Trim 4/2027</t>
  </si>
  <si>
    <t>OP 2, OS 2.2</t>
  </si>
  <si>
    <t>FEDR - Investiții ambulatorii -  unități sanitare publice care vor implementa programe de screening (OIS: cancer, hepatite, etc.)
dotare/ extindere/ modernizare/ reabilitare</t>
  </si>
  <si>
    <t>LDR/MDR</t>
  </si>
  <si>
    <t xml:space="preserve">competitiv
</t>
  </si>
  <si>
    <t>FSE+: Intervenții dedicate pacientului critic cu patologie vasculară cerebrală acută</t>
  </si>
  <si>
    <t>FSE+: formarea personalului implicat în diagnosticul și tratamentul pacient critic cu patologie vasculară cerebrală acută</t>
  </si>
  <si>
    <t xml:space="preserve">competitiv
</t>
  </si>
  <si>
    <t>Digitalizarea IMM-urilor din Regiunea Sud-Est (1.3)</t>
  </si>
  <si>
    <t>Digitalizarea IMM-urilor din ITI Delta Dunarii (1.3)</t>
  </si>
  <si>
    <t>Sprijinirea dezvoltarii microintreprinderilor (1.6)</t>
  </si>
  <si>
    <t>Sprijinirea dezvoltarii microintreprinderilor din   ITI Delta Dunarii (1.6)</t>
  </si>
  <si>
    <t>Sprijin pentru inovarea si cresterea competitivitatii IMM-urilor (1.6)</t>
  </si>
  <si>
    <t>Sprijin pentru inovarea si cresterea competitivitatii IMM-urilor din ITI Delta Dunarii (1.6)</t>
  </si>
  <si>
    <t>Sprijinirea eficientei energetice in cladiri rezidențiale (2.1 A)</t>
  </si>
  <si>
    <t>Sprijinirea eficientei energetice in cladiri rezidențiale din ITI Delta Dunarii (2.1 A)</t>
  </si>
  <si>
    <t>Sprijinirea eficientei energetice in cladiri publice, inclusiv a celor cu statut de monument istoric (2.1 B)</t>
  </si>
  <si>
    <t>Sprijinirea eficientei energetice in cladiri publice, inclusiv a celor cu statut de monument istoric in   ITI Delta Dunarii (2.1 B)</t>
  </si>
  <si>
    <t>Consolidarea clădirilor aflate în risc seismic major (2.2)</t>
  </si>
  <si>
    <t>Consolidarea clădirilor din ITI Delta Dunarii, aflate în risc seismic major (2.2)</t>
  </si>
  <si>
    <t>Dezvoltarea de perdele forestiere de-a lungul drumurilor județene (2.3)</t>
  </si>
  <si>
    <t>Dezvoltarea de perdele forestiere de-a lungul drumurilor județene in ITI Delta Dunarii (2.3)</t>
  </si>
  <si>
    <t>Sprijin pentru dezvoltarea infrastructurii verzi in municipii resedinta de judet (2.4)</t>
  </si>
  <si>
    <t>Sprijin pentru dezvoltarea infrastructurii verzi in municipii (2.4)</t>
  </si>
  <si>
    <t>Sprijin pentru dezvoltarea infrastructurii verzi in orase (2.4)</t>
  </si>
  <si>
    <t>Sprijin pentru dezvoltarea infrastructurii  verzi ubane din ITI Delta Dunarii (2.4)</t>
  </si>
  <si>
    <t>Sprijin pentru dezvoltarea infrastructurii verzi în siturile Natura 2000 (2.5)</t>
  </si>
  <si>
    <t>Reducerea emisiilor de carbon in municipiile resedinta de judet bazata pe planurile de mobilitate urbana durabilă (3.1)</t>
  </si>
  <si>
    <t>Reducerea emisiilor de carbon in municipii bazata pe planurile de mobilitate urbana durabilă (3.1)</t>
  </si>
  <si>
    <t>Reducerea emisiilor de carbon in orase bazata pe planurile de mobilitate urbana durabilă (3.1)</t>
  </si>
  <si>
    <t>Reducerea emisiilor de carbon in zonele urbane din   ITI Delta Dunarii bazata pe planurile de mobilitate urbana durabilă (3.1)</t>
  </si>
  <si>
    <t>Reabilitărea și modernizarea infrastructurii rutiere de importanță regională pentru asigurarea conectivității la rețeaua TEN-T (4.1)</t>
  </si>
  <si>
    <t>Reabilitărea și modernizarea infrastructurii rutiere din ITI Delta Dunarii pentru asigurarea conectivității la rețeaua TEN-T (4.1)</t>
  </si>
  <si>
    <t>Instalarea de puncte de realimentare/ reîncărcare pentru vehicule electrice pe traseele drumurilor județene (4.1)</t>
  </si>
  <si>
    <t>Sprijinirea dezvoltarii sistemului de transport public si a infrastructurii de acostare in ITI Delta Dunarii (4.2)</t>
  </si>
  <si>
    <t>Sprijinirea dezvoltarii infrastructurii educationale - invatamantul prescolar (5.1)</t>
  </si>
  <si>
    <t>Sprijinirea dezvoltarii infrastructurii educationale - invatamantul prescolar, in   ITI Delta Dunarii (5.1)</t>
  </si>
  <si>
    <t>Sprijinirea dezvoltarii infrastructurii educationale - invatamantul primar și secundar (5.2)</t>
  </si>
  <si>
    <t>Sprijinirea dezvoltarii infrastructurii educationale - invatamantul primar și secundar, in ITI Delta Dunarii (5.2)</t>
  </si>
  <si>
    <t>Sprijinirea dezvoltarii infrastructurii educationale - invatamantul profesional si tehnic (5.3)</t>
  </si>
  <si>
    <t>Sprijinirea dezvoltarii infrastructurii educationale - invatamantul profesional si tehnic, in   ITI Delta Dunarii (5.3)</t>
  </si>
  <si>
    <t>Sprijinirea dezvoltarii infrastructurii educationale - invatamantul universitar (5.4)</t>
  </si>
  <si>
    <t>Sprijinirea dezvoltarii infrastructurii taberelor școlare / centrelor de agrement pentru copii și tineri8 (5.5)</t>
  </si>
  <si>
    <t>Sprijinirea dezvoltarii infrastructurii taberelor școlare / centrelor de agrement pentru copii și tineri in ITI Delta Dunarii (5.5)</t>
  </si>
  <si>
    <t>Dezvoltare integrată în  municipiile resedinta de judet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</si>
  <si>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municipiilor reesedinta de judet prin regenerare urbană, conservarea si modernizarea  patrimoniului cultural/istoric și dezvoltarea  turismului</t>
  </si>
  <si>
    <t>Dezvoltare integrată în  municipii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</si>
  <si>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si modernizarea  patrimoniului cultural/istoric și dezvoltarea  turismului</t>
  </si>
  <si>
    <t>Dezvoltare integrată în orase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</si>
  <si>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si modernizarea  patrimoniului cultural/istoric și dezvoltarea  turismului</t>
  </si>
  <si>
    <t>Dezvoltare integrată în  arealul urban  din ITI Delta Dunarii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</si>
  <si>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si modernizarea  patrimoniului cultural/istoric și dezvoltarea  turismului</t>
  </si>
  <si>
    <t>Dezvoltarea infrastructurii publice de turism din zonele non-urbane, inclusiv patrimoniul istoric si cultural (6.2)</t>
  </si>
  <si>
    <t>Dezvoltarea infrastructurii publice de turism din zonele non-urbane ale ITI Delta Dunarii, inclusiv patrimoniul istoric si cultural (6.2)</t>
  </si>
  <si>
    <t xml:space="preserve">35 APELURI </t>
  </si>
  <si>
    <t>43 APELURI</t>
  </si>
  <si>
    <t>ADR Nord-Est - AM PR Nord-Est</t>
  </si>
  <si>
    <t>Regiunea Sud-Muntenia</t>
  </si>
  <si>
    <t>Intensificarea creșterii durabile și a competitivității microîntreprinderilor și întreprinderi mici din regiunea Sud-Muntenia</t>
  </si>
  <si>
    <t>Intensificarea creșterii durabile și a competitivității microîntreprinderilor, întreprinderilor mici și întreprinderilor mijlocii din regiunea Sud-Muntenia</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</si>
  <si>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</si>
  <si>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organizatii CDI, universitati publice, IMM</t>
  </si>
  <si>
    <t>Proiecte de CDI si investitii in IMM, necesare pentru dezvoltarea de produse si procese inovative</t>
  </si>
  <si>
    <t xml:space="preserve">organizatii CDI, universitati publice, IMM, entitati de inovare si transfer tehnologic </t>
  </si>
  <si>
    <t>Proiecte ale start-up si spin-off pentru dezvoltarea, validarea si lansarea pe piata a unui produs minim viabil (MVP)</t>
  </si>
  <si>
    <t>Sprijinirea startup-uri si spin-off-uri pentru a dezvolta un produs care include un set minimal de functionalitati cheie ce permit lansarea pe piata a conceptului la care se lucreaza intr-un timp cat mai scurt cu eforturi si costuri minime</t>
  </si>
  <si>
    <t>intreprinderi nou-înființate, spin-off-uri, IMM</t>
  </si>
  <si>
    <t>Investitii in cladirile publice in vederea cresterii eficientei energetice inclusiv, dupa caz, masuri de consolidare structurala, in functie de nivelul de expunere si vulnerabilitate la riscurile identificate - Municipii resedinta de judet si Consilii judetene (alocari predefinite)</t>
  </si>
  <si>
    <t>UAT judet, UAT municipii resedinta de judet</t>
  </si>
  <si>
    <t>Investitii in cladirile publice in vederea cresterii eficientei energetice inclusiv, dupa caz, masuri de consolidare structurala, in functie de nivelul de expunere si vulnerabilitate la riscurile identificate - Municipii si orase pentru strategiile selectate la apelul de strategii aferent PI 7</t>
  </si>
  <si>
    <t>UAT municipii, UAT orase</t>
  </si>
  <si>
    <t xml:space="preserve">Investitii care promoveaza infrastructura verde in zonele urbane, modernizarea si extinderea spatiilor verzi, inclusiv prin reconversia functionala a spatiilor urbane degradate, a terenurilor virane degradate/neutilizate/abandonate, cat si amenajari de paduri-parc - Municipii resedinta de judet </t>
  </si>
  <si>
    <t>Investitii care promoveaza infrastructura verde in zonele urbane, modernizarea si extinderea spatiilor verzi, inclusiv prin reconversia functionala a spatiilor urbane degradate, a terenurilor virane degradate/neutilizate/abandonate, cat si amenajari de paduri-parc - Municipii si orase pentru strategiile selectate la apelul de strategii aferent PI 7</t>
  </si>
  <si>
    <t>Promovarea mobilitatii urbane multimodale sustenabile - Municipii resedinta de judet</t>
  </si>
  <si>
    <t>Promovarea mobilitatii urbane multimodale sustenabile - Municipii si orase pentru strategiile selectate la apelul de strategii aferent PI 7</t>
  </si>
  <si>
    <t>Dezvoltarea infrastructurii educationale pentru invatamant timpuriu (anteprescolar si prescolar), invatamant primar si gimnazial, invatamant secundar superior, filiera teoretica, filiera vocationala si tehnologica si invatamant profesional, inclusiv cel dual- Municipii resedinta de judet</t>
  </si>
  <si>
    <t>UAT municipii resedinta judet</t>
  </si>
  <si>
    <t>Dezvoltarea infrastructurii educationale pentru invatamant timpuriu (anteprescolar si prescolar), invatamant primar si gimnazial, invatamant secundar superior, filiera teoretica, filiera vocationala si tehnologica si invatamant profesional, inclusiv cel dual - Municipii si orase pentru strategiile selectate la apelul de strategii aferent PI 7</t>
  </si>
  <si>
    <t>Dezvoltarea infrastructurii de invatamant universitar</t>
  </si>
  <si>
    <t>Favorizarea dezvoltarii integrate sociale, economice si de mediu la nivel local si a patrimoniului cultural, turismului si securitatii in zonele urbane - Municipii si orase (selectie strategii aferente)</t>
  </si>
  <si>
    <t>UAT municipii, UAT orașe</t>
  </si>
  <si>
    <t xml:space="preserve">17 APELURI </t>
  </si>
  <si>
    <t>a) Proof of concept</t>
  </si>
  <si>
    <t xml:space="preserve">b) Susținerea activităților de cercetare și inovare </t>
  </si>
  <si>
    <t>OS 1.1  Dezvoltarea și creșterea  capacităților de cercetare și inovare și adoptarea tehnologiilor avansate
Vor fi sprijinite proiecte de cercetare, în special cele realizate în cooperare între IMM-uri şi entităţi de CDI/ universităţi şi vizând domeniile de specializare inteligentă.</t>
  </si>
  <si>
    <t>IMM din mediul urban si rural; parteneriate intre organismele de cercetare si IMM din mediul urban si rural; Parteneriate intre IMM-uri din mediul urban si rural</t>
  </si>
  <si>
    <t>Sprijinirea transferului tehnologic in vederea cresterii gradului de inovare a întreprinderilor</t>
  </si>
  <si>
    <t xml:space="preserve">OS 1.1  Dezvoltarea și creșterea  capacităților de cercetare și inovare și adoptarea tehnologiilor avansate
Sprijinirea entitățile de inovare și transfer tehnologic, inclusiv Parcurile Științifice și Tehnologice, în vederea realizării transferului rezultatelor cercetării către mediul de afaceri. 
</t>
  </si>
  <si>
    <t>Entități de inovare și transfer tehnologic</t>
  </si>
  <si>
    <t>Digitalizarea IMM-urilor din Regiunea Sud-Est</t>
  </si>
  <si>
    <t>Digitalizarea IMM-urilor din ITI Delta Dunarii</t>
  </si>
  <si>
    <t>Digitalizarea serviciilor publice la nivelul Regiunii de Sud-Est - Centrul Regional de Date Sud-Est</t>
  </si>
  <si>
    <t>OS 1.2  Valorificarea avantajelor digitalizării, în beneficiul cetățenilor, al companiilor, al organizațiilor de cercetare și al autorităților publice
Crearea și operaționalizarea Centrului Regional de Date Sud-Est</t>
  </si>
  <si>
    <t>Sprijinirea companiilor prin intermediul infrastructurilor suport de afaceri  - firme incubate</t>
  </si>
  <si>
    <t>OS 1.3  Intensificarea creșterii durabile și a competitivității IMM-urilor și crearea de locuri de muncă în cadrul IMM-urilor, inclusiv prin investiții productive
Asigurarea funcționării optime a incubatoarelor din Regiunea Sud-Est</t>
  </si>
  <si>
    <t>IMM din mediul urban și rural</t>
  </si>
  <si>
    <t>Sprijinirea companiilor prin intermediul infrastructurilor suport de afaceri  - parcuri industriale</t>
  </si>
  <si>
    <t>OS 1.3  Intensificarea creșterii durabile și a competitivității IMM-urilor și crearea de locuri de muncă în cadrul IMM-urilor, inclusiv prin investiții productive
Crearea parcurilor industriale</t>
  </si>
  <si>
    <t>IMM din mediul urban și rural; Parteneriate între UAT județ/ UAT municipii/ UAT orașe/ UAT comune, IMM, ONG-uri</t>
  </si>
  <si>
    <t>Sprijinirea dezvoltarii microintreprinderilor</t>
  </si>
  <si>
    <t>Sprijinirea dezvoltarii microintreprinderilor din   ITI Delta Dunarii</t>
  </si>
  <si>
    <t>Sprijin pentru inovarea si cresterea competitivitatii IMM-urilor</t>
  </si>
  <si>
    <t>Sprijin pentru inovarea si cresterea competitivitatii IMM-urilor din ITI Delta Dunarii</t>
  </si>
  <si>
    <t>Cresterea competitivitatii IMM-urilor prin sustinerea clusterelor</t>
  </si>
  <si>
    <t>OS 1.3 Intensificarea creșterii durabile și a competitivității IMM-urilor și crearea de locuri de muncă în cadrul IMM-urilor, inclusiv prin investiții productive
Sprijinirea clusterelor</t>
  </si>
  <si>
    <t>ONG - Entitatea de management a clusterului</t>
  </si>
  <si>
    <t>Dezvoltarea competențelor pentru specializare inteligentă și antreprenoriat</t>
  </si>
  <si>
    <t>OS 1.4  Dezvoltarea competențelor pentru specializare inteligentă, tranziție industrială și antreprenoriat</t>
  </si>
  <si>
    <t>IMM din mediul urban si rural; Organisme publice de cercetare din mediul urban si rural; Entitati de inovare si transfer tehnologic din mediul urban si rural</t>
  </si>
  <si>
    <t>Sprijinirea eficientei energetice in cladiri rezidențiale</t>
  </si>
  <si>
    <t>Sprijinirea eficientei energetice in cladiri rezidențiale din ITI Delta Dunarii</t>
  </si>
  <si>
    <t>Sprijinirea eficientei energetice in cladiri publice, inclusiv a celor cu statut de monument istoric</t>
  </si>
  <si>
    <t>Sprijinirea eficientei energetice in cladiri publice, inclusiv a celor cu statut de monument istoric in   ITI Delta Dunarii</t>
  </si>
  <si>
    <t>Consolidarea clădirilor aflate în risc seismic major</t>
  </si>
  <si>
    <t>Consolidarea clădirilor din ITI Delta Dunarii, aflate în risc seismic major</t>
  </si>
  <si>
    <t>Dezvoltarea de perdele forestiere de-a lungul drumurilor județene</t>
  </si>
  <si>
    <t>Dezvoltarea de perdele forestiere de-a lungul drumurilor județene in ITI Delta Dunarii</t>
  </si>
  <si>
    <t>Sprijin pentru dezvoltarea infrastructurii verzi in municipii resedinta de judet</t>
  </si>
  <si>
    <t>Sprijin pentru dezvoltarea infrastructurii verzi in municipii</t>
  </si>
  <si>
    <t>Sprijin pentru dezvoltarea infrastructurii verzi in orase</t>
  </si>
  <si>
    <t>Sprijin pentru dezvoltarea infrastructurii  verzi ubane din ITI Delta Dunarii</t>
  </si>
  <si>
    <t>Sprijin pentru dezvoltarea infrastructurii verzi în siturile Natura 2000</t>
  </si>
  <si>
    <t>Reducerea emisiilor de carbon in municipiile resedinta de judet bazata pe planurile de mobilitate urbana durabilă</t>
  </si>
  <si>
    <t>Reducerea emisiilor de carbon in municipii bazata pe planurile de mobilitate urbana durabilă</t>
  </si>
  <si>
    <t>Reducerea emisiilor de carbon in orase bazata pe planurile de mobilitate urbana durabilă</t>
  </si>
  <si>
    <t>Reducerea emisiilor de carbon in zonele urbane din   ITI Delta Dunarii bazata pe planurile de mobilitate urbana durabilă</t>
  </si>
  <si>
    <t>Reabilitărea și modernizarea infrastructurii rutiere de importanță regională pentru asigurarea conectivității la rețeaua TEN-T</t>
  </si>
  <si>
    <t>Reabilitărea și modernizarea infrastructurii rutiere din ITI Delta Dunarii pentru asigurarea conectivității la rețeaua TEN-T</t>
  </si>
  <si>
    <t xml:space="preserve">Instalarea de puncte de realimentare/ reîncărcare pentru vehicule electrice pe traseele drumurilor județene </t>
  </si>
  <si>
    <t>Sprijinirea dezvoltarii sistemului de transport public si a infrastructurii de acostare in ITI Delta Dunarii</t>
  </si>
  <si>
    <t>Sprijinirea dezvoltarii infrastructurii educationale - invatamantul prescolar</t>
  </si>
  <si>
    <t>Sprijinirea dezvoltarii infrastructurii educationale - invatamantul prescolar, in   ITI Delta Dunarii</t>
  </si>
  <si>
    <t>Sprijinirea dezvoltarii infrastructurii educationale - invatamantul primar și secundar</t>
  </si>
  <si>
    <t>Sprijinirea dezvoltarii infrastructurii educationale - invatamantul primar și secundar, in ITI Delta Dunarii</t>
  </si>
  <si>
    <t>Sprijinirea dezvoltarii infrastructurii educationale - invatamantul profesional si tehnic</t>
  </si>
  <si>
    <t>Sprijinirea dezvoltarii infrastructurii educationale - invatamantul profesional si tehnic, in   ITI Delta Dunarii</t>
  </si>
  <si>
    <t>Sprijinirea dezvoltarii infrastructurii educationale - invatamantul universitar</t>
  </si>
  <si>
    <t>Sprijinirea dezvoltarii infrastructurii taberelor școlare / centrelor de agrement pentru copii și tineri</t>
  </si>
  <si>
    <t>Sprijinirea dezvoltarii infrastructurii taberelor școlare / centrelor de agrement pentru copii și tineri in ITI Delta Dunarii</t>
  </si>
  <si>
    <t>Regenerare urbana in municipiile resedinta de judet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</si>
  <si>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municipiilor prin regenerare urbană, conservarea  patrimoniului și dezvoltarea  turismului</t>
  </si>
  <si>
    <t>Regenerare urbana in municipiile - Dezvoltarea infrastructurii publice de turism, inclusiv accesul catre obiective turistice</t>
  </si>
  <si>
    <t>Regenerare urbana in orase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</si>
  <si>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oraselor prin regenerare urbană, conservarea  patrimoniului și dezvoltarea  turismului</t>
  </si>
  <si>
    <t>Regenerare urbana in ITI Delta Dunarii - Dezvoltarea infrastructurii publice de turism, inclusiv accesul catre obiective turistice</t>
  </si>
  <si>
    <t>OS 5.1 Promovarea dezvoltării integrate și incluzive în domeniul social, economic și al mediului, precum și a culturii, a patrimoniului natural, a turismului durabil și a securității în zonele urbane
Dezvoltare integrata a zonelor urbane din ITI Delta Dunarii prin regenerare urbană, conservarea  patrimoniului și dezvoltarea  turismului</t>
  </si>
  <si>
    <t>Dezvoltarea patrimoniului istoric si cultural din municipiile resedinta de judet</t>
  </si>
  <si>
    <t>Dezvoltarea patrimoniului istoric si cultural din municipii</t>
  </si>
  <si>
    <t>Dezvoltarea patrimoniului istoric si cultural din orase</t>
  </si>
  <si>
    <t>Dezvoltarea patrimoniului istoric si cultural urban din ITI Delta Dunarii</t>
  </si>
  <si>
    <t>Dezvoltarea infrastructurii publice de turism din zonele non-urbane</t>
  </si>
  <si>
    <t>Dezvoltarea infrastructurii publice de turism din zonele non-urbane ale ITI Delta Dunarii</t>
  </si>
  <si>
    <t>Dezvoltarea patrimoniului istoric si cultural din zonele non-urbane</t>
  </si>
  <si>
    <t>Dezvoltarea patrimoniului istoric si cultural din zonele non-urbane ale ITI Delta Dunarii</t>
  </si>
  <si>
    <t>56 APELURI</t>
  </si>
  <si>
    <t>Sprijinirea investitiilor in activitati de cercetare - inovare in microintreprinderi, intreprinderi mici si mijlocii pentru cresterea nivelului de maturitate tehnologica in domeniile de specializare inteligenta</t>
  </si>
  <si>
    <t>OP 1/OS 1.1</t>
  </si>
  <si>
    <t>Regiunea Sud Muntenia</t>
  </si>
  <si>
    <t>Autorități publice locale,universitațI, institute de cercetare, ONG, IMM, întrep mari</t>
  </si>
  <si>
    <t>Dezvoltarea și creșterea capacităților de cercetare și inovare și adoptarea tehnologiilor avansate
prin sprijinirea transferului tehnologic în beneficiul IMM-urilor</t>
  </si>
  <si>
    <t>entitățile de transfer tehnologic</t>
  </si>
  <si>
    <t>OP 1/OS 1.2</t>
  </si>
  <si>
    <t>Parteneriatul între STS și UAT Județe</t>
  </si>
  <si>
    <t>trim 1/2023</t>
  </si>
  <si>
    <t>Valorificarea avantajelor digitalizarii, in beneficiul cetatenilor, al organizatiilor de cercetare si al autoritatilor publice, prin investitii in dezvoltarea infrastructurii, serviciilor si echipamentelor IT relevante si necesare</t>
  </si>
  <si>
    <t>OP1/OS 1.2</t>
  </si>
  <si>
    <t>Autorități publice locale, Autorități publice centrale, Parteneriate</t>
  </si>
  <si>
    <t>Intensificarea cresterii durabile si a competitivitatii microintreprinderilor si intreprinderilor mici din regiunea Sud Muntenia</t>
  </si>
  <si>
    <t>OP1/OS 1.3</t>
  </si>
  <si>
    <t>microîntreprinderi, IMM</t>
  </si>
  <si>
    <t>Intensificarea cresterii durabile si a competitivitatii microintreprinderilor, intreprinderilor mici si intreprinderilor mijlocii  din regiunea Sud Muntenia</t>
  </si>
  <si>
    <t>Intensificarea cresterii sustenabile si cresterea competitivitatii prin sprijinirea incubatoarelor de afaceri si a parcurilor industriale</t>
  </si>
  <si>
    <t xml:space="preserve"> </t>
  </si>
  <si>
    <t>fondatorii incubatoarelor, parteneriate între fondatori</t>
  </si>
  <si>
    <t>Intensificarea cresterii sustenabile si cresterea competitivitatii prin sprijinirea clustrelor</t>
  </si>
  <si>
    <t>clusterul, organizațua clusterului</t>
  </si>
  <si>
    <t>OP2/OS 2.1</t>
  </si>
  <si>
    <t>Autorități publice locale, Autorități publice centrale, instituții din subordinea Autorități publice locale</t>
  </si>
  <si>
    <t>Promovarea eficientei energetice si educerea emisiilor de gaze cu efect de sera prin investitii in cladiri publice, ale caror documentatii tehnice au fost elaborate in cadrul Contractului de finantare a serviciilor de dezvoltare a proiectelor cu nr. ELENA - 2019-154, finantat din Horizon 2020 Energy Effiency Focus</t>
  </si>
  <si>
    <t>Promovarea eficientei energetice si reducerea emisiilor de gaze cu efect de sera prin investitii in locuinte multifamiliale</t>
  </si>
  <si>
    <t xml:space="preserve">Autorități publice locale </t>
  </si>
  <si>
    <t>OP2/OS 2.7</t>
  </si>
  <si>
    <t>OP2/OS 2.8</t>
  </si>
  <si>
    <t>Autorități publice locale</t>
  </si>
  <si>
    <t>Autorități publice locale,municipiile reședință de județ</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</si>
  <si>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</si>
  <si>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OP3/OS 3.2</t>
  </si>
  <si>
    <t>UAT Județ, parteneriate UAT Județ+Mun/ Orașe/ Comun, parteneriate UAT Județ+UAT Județ</t>
  </si>
  <si>
    <t>Sprijin acordat învățământului antepreșcolar și preșcolar pentru îmbunătățirea accesului egal la servicii de calitate și incluzive în  educație, inclusiv prin promovarea rezilienței pentru educația și formarea la distanță și online</t>
  </si>
  <si>
    <t>OP4/OS 4.2</t>
  </si>
  <si>
    <t>Sprijin acordat învățământului primar și secundar pentru îmbunătățirea accesului egal la servicii de calitate și incluzive în  educație, inclusiv prin promovarea rezilienței pentru educația și formarea la distanță și online</t>
  </si>
  <si>
    <r>
      <t>Îmbunătățirea accesului egal la servicii de calitate și inclusive în educație, formare și învățarea pe tot parcursul vieții prin dezvoltarea infrastructurii accesibile, inclusiv prin promovarea rezilienței pentru educația și formarea la distanță și online</t>
    </r>
    <r>
      <rPr>
        <sz val="11"/>
        <color rgb="FFFF0000"/>
        <rFont val="Calibri"/>
        <family val="2"/>
        <scheme val="minor"/>
      </rPr>
      <t/>
    </r>
  </si>
  <si>
    <t>Sprijin acordat învățământului profesional, tehnic și educației adulților pentru îmbunătățirea accesului egal la servicii de calitate și incluzive în  educație, inclusiv prin promovarea rezilienței pentru educația și formarea la distanță și online</t>
  </si>
  <si>
    <t>OP5/OS 5.1</t>
  </si>
  <si>
    <t>Promovarea dezvoltării integrate și
incluzive în domeniul cultural și a patrimoniului natural în regiunea Sud- Muntenia</t>
  </si>
  <si>
    <t>UAT Municipii reședință de județ, unități de cult, Autorități publice locale</t>
  </si>
  <si>
    <t>Promovarea dezvoltării integrate și
incluzive în domeniul turismului sustenabil în regiunea Sud-Muntenia -cod 165(GRANT)</t>
  </si>
  <si>
    <t>UAT Municipii reședință de județ, Autorități publice centrale</t>
  </si>
  <si>
    <t>Sprijin acordat municiiilor, altele decat municipiile resdinta de judet si oraselor, inclusiv zonelor urbane functionale ale acestora, din regiunea Sud Muntenia, pentru investitii in operatiuni de regenerare urbana</t>
  </si>
  <si>
    <t>OP5/OS 5.2</t>
  </si>
  <si>
    <t>UAT Județ/ Municipiu/ Oraș/ Comună</t>
  </si>
  <si>
    <t>OP 5/OS 5.2</t>
  </si>
  <si>
    <t>UAT Județ/ Municipiu/ Oraș/ Comună/ Autorități publice centrale</t>
  </si>
  <si>
    <t>Promovarea dezvoltării integrate și
incluzive în domeniul turismului sustenabil în regiunea Sud-Muntenia -165+167 - GRANT</t>
  </si>
  <si>
    <t>Autorități publice locale,Autorități publice centrale</t>
  </si>
  <si>
    <t>AT</t>
  </si>
  <si>
    <t>Asigurarea functionarii sistemului de management al PR SUD MUTENIA</t>
  </si>
  <si>
    <t>Asigurarea functionarii sistemului de managemet al PR Sud Muntenia</t>
  </si>
  <si>
    <t>P7</t>
  </si>
  <si>
    <t>ADR SUD MUNTENIA</t>
  </si>
  <si>
    <t>Infrastructura educationala pentru nivel prescolar</t>
  </si>
  <si>
    <t>Infrastructura educationala pentru invatamant tertiar</t>
  </si>
  <si>
    <t>Universitati</t>
  </si>
  <si>
    <t>Initiative locale sustenabile in mediul rural</t>
  </si>
  <si>
    <r>
      <t xml:space="preserve">apel deschis fara termen </t>
    </r>
    <r>
      <rPr>
        <b/>
        <sz val="16"/>
        <rFont val="Trebuchet MS"/>
        <family val="2"/>
      </rPr>
      <t>(pana la final trim 4/ 2023)</t>
    </r>
  </si>
  <si>
    <t xml:space="preserve">OP 3  </t>
  </si>
  <si>
    <t>Autorități publice locale / UAT județ individual sau în parteneriat</t>
  </si>
  <si>
    <t>Eficiență energetică în clădiri publice</t>
  </si>
  <si>
    <t xml:space="preserve">OP 2 </t>
  </si>
  <si>
    <t xml:space="preserve">UAT județ, municipiu, oraș; instituțiile publice;
instituțiile de învățământ superior de stat;
parteneriatele între aceste entități  </t>
  </si>
  <si>
    <t>apeluri competitive si necompetitive</t>
  </si>
  <si>
    <t>OP 4</t>
  </si>
  <si>
    <t xml:space="preserve">Sprijin pentru microîntreprinderi </t>
  </si>
  <si>
    <t>OP 1</t>
  </si>
  <si>
    <t>Mobilitate urbană sustenabilă</t>
  </si>
  <si>
    <t>Autorități publice locale / UAT municipiu reședință de județ, municipiu și oraș din Regiunea Vest;
parteneriatele între unitățile administrativ-teritoriale municipii reședință de județ, municipii sau orașe - lider de parteneriat, și unitățile administrativ-teritoriale județ, unitățile administrativ-teritoriale comună din zona definită în cadrul StrategieiIntegrate de Dezvoltare Urbană și tratată în Planul de Mobilitate Urbană Durabilă</t>
  </si>
  <si>
    <t>Eficiență energetică în clădiri rezidențiale</t>
  </si>
  <si>
    <t>Autorități publice locale / UAT   municipiu, oraș în parteneriat cu asociațiile de locatari    
Sprijinul financiar va viza locatarii din mediul urban din cadrul clădirilor rezidențiale, însă proiectele vor fi depuse prin intermediul UAT-urilor în parteneriat cu asociația/asociațiile  de proprietari
Schema de ajutor de minis se  adresează agenților economici  din clădirile rezidențiale (asociația/asociaâiile  de proprietari)</t>
  </si>
  <si>
    <t>Autorități publice locale / UAT municipiu, oraș
parteneriate cu actori publici relevanți pentru proiect</t>
  </si>
  <si>
    <t xml:space="preserve">Infrastructuri culturale publice </t>
  </si>
  <si>
    <t>OP 5</t>
  </si>
  <si>
    <t>Autorități publice locale / UAT municipiu reședință de județ; parteneriatele între unitățile administrativ teritoriale municipiu reședință de județ și alți actori publici relevanți pentru proiect</t>
  </si>
  <si>
    <t>Instrumente financiare -
Venture capital</t>
  </si>
  <si>
    <t xml:space="preserve">Patrimoniu urban </t>
  </si>
  <si>
    <t>Autorități publice locale/ UAT județ, municipiu, oraș;
UAT-urile în calitate de lider de proiect în parteneriat cu instituții publice, unități de cult, ONG-uri</t>
  </si>
  <si>
    <t>Turism și patrimoniu UNESCO</t>
  </si>
  <si>
    <t>Autorități publice locale /UAT  județ;
UAT municipiu, oraș, comună atestate ca stațiuni turistice;
parteneriate între entitățile de mai sus</t>
  </si>
  <si>
    <t>Sprijin pentru dezvoltare proiecte tip BAUHAUS</t>
  </si>
  <si>
    <t>Crearea unor spații publice bazate pe soluții ecologice care vor combina principiile sustenabilității, esteticului, accesibilității și incluziunii sociale și teritoriale.</t>
  </si>
  <si>
    <t>Autorități publice locale / UAT municipiu reședință de județ</t>
  </si>
  <si>
    <t>Entitățile care au calitatea de fondator al incubatorului de afaceri,
(autorități publice, instituții de învățământ superior acreditate,
institute, centre și stațiuni de cercetare-dezvoltare, camere de
comerț care înființează un incubator de afaceri etc.).</t>
  </si>
  <si>
    <t xml:space="preserve">Aistenta tehnică </t>
  </si>
  <si>
    <t>creșterea capacității de inovare aecosistemului regional</t>
  </si>
  <si>
    <t>nu este apel de proiecte</t>
  </si>
  <si>
    <r>
      <rPr>
        <sz val="18"/>
        <rFont val="Trebuchet MS"/>
        <family val="2"/>
      </rPr>
      <t>Programul Regional Vest</t>
    </r>
  </si>
  <si>
    <r>
      <t xml:space="preserve">ADR Vest </t>
    </r>
    <r>
      <rPr>
        <sz val="18"/>
        <rFont val="Trebuchet MS"/>
        <family val="2"/>
      </rPr>
      <t xml:space="preserve">-  AM PR Vest </t>
    </r>
  </si>
  <si>
    <t>111. Proiecte din domenii de specializare inteligentă (cercetare) pentru întreprinderi</t>
  </si>
  <si>
    <t>Regiunea Nord-Vest</t>
  </si>
  <si>
    <t>121. Digitalizarea IMM-urilor</t>
  </si>
  <si>
    <t>131.A. Investiții productive inovatoare pentru microîntreprinderi</t>
  </si>
  <si>
    <t xml:space="preserve">131.B. Investiții productive inovatoare pentru IMM-uri </t>
  </si>
  <si>
    <t>131.C. Investiții productive inovatoare în domeniile RIS3 NV Materiale noi și Tehnologii de producție avansate</t>
  </si>
  <si>
    <t>131.D. Investiții productive inovatoare în domeniile RIS3 NV Agroalimentar, Cosmetice și suplimente alimentare și Sănătate</t>
  </si>
  <si>
    <t>131.G. Proiecte din domeniile de specializare inteligentă ale Regiunii de Dezvoltare Nord-Vest pentru întreprinderi - punere în producție</t>
  </si>
  <si>
    <t>132.A. Sprijinirea dezvoltării parcurilor de specializare inteligentă  - COMPONENTA 1</t>
  </si>
  <si>
    <t>UAT Județ/UAT MRJ/UAT Municipiu/UAT Oraș/UAT Comună/Parteneriate între entitățile menționate mai sus, inclusiv cu administratorul parcului de specializare inteligentă/ADI/Parteneriate între ADI-uri, inclusiv cu administratorul parcului de specializare inteligentă/Parteneriate între UAT /ADI individual sau în asociere cu institute naționale de cercetare-dezvoltare sau alte unități și instituții de drept public care au în obiectul de activitate cercetarea-dezvoltarea, inclusiv în parteneriat cu administratorul parcului de specializare inteligentă</t>
  </si>
  <si>
    <t>132.B. Sprijinirea dezvoltării incubatoarelor de afaceri și acordarea de granturi pentru întreprinderile nou înființate incubate</t>
  </si>
  <si>
    <t>Fondatori ai incubatoarelor de afaceri/Întreprinderi nou înființate</t>
  </si>
  <si>
    <t>Furnizor programe formare profesională continuă/Parteneriate furnizori formare profesională/IMM-uri din domeniile de specializare inteligentă identificate prin Strategia de Specializare inteligentă a Regiunii de Dezvoltare Nord-Vest</t>
  </si>
  <si>
    <t>311. Creșterea eficienței energetice în regiune ca parte a investițiilor în sectorul locuințelor</t>
  </si>
  <si>
    <t>Autorități publice centrale (educație și sănătate)/UAT Județ/UAT MRJ/UAT Municipiu/UAT Oraș/Uat Comună/Instituțiile publice și serviciile publice organizate ca instituții publice de interes local sau județean/Parteneriatele între entitățile anterioare</t>
  </si>
  <si>
    <t xml:space="preserve">321. Încălzire centralizată în mediul rural </t>
  </si>
  <si>
    <t>UAT MRJ/Parteneriat UAT MRJ și UAT Comună (ZUF)</t>
  </si>
  <si>
    <t xml:space="preserve">521. Construirea/reabilitarea legăturilor rutiere secundare către rețeaua rutieră și nodurile TEN-T </t>
  </si>
  <si>
    <t>UAT Județ/Parteneriate între UAT Județ(e) și Municipiu(i)/ Oraș(e)/ Comună(e) / Companie(i) cu capital de stat (CNAIR, CNIR, CFR SA)/Parteneriate între două sau mai multe UAT Județ</t>
  </si>
  <si>
    <t>UAT Județ/UAT Municipiu reședință de Județ/UAT Municipiu/UAT Oraș/Parteneriate între UAT Județ(e), Municipiu(i) reședință de Județ, Municipiu(i)/ Oraș(e), Comună(e), inclusiv Instituții publice/Companii cu capital de stat, dacă este cazul</t>
  </si>
  <si>
    <t>UAT Județ/Parteneriate între UAT Județ(e), Municipiu(i) reședință de județ, Municipiu(i)/ Oraș(e), Comună(e)</t>
  </si>
  <si>
    <t>UAT Județ/UAT MRJ/UAT Municipiu/UAT Oraș/UAT Comună/Instituție APL/Formă asociativă între UAT și Instituție APL</t>
  </si>
  <si>
    <t>Organizație neguvernamentală cu caracter educațional/Societate</t>
  </si>
  <si>
    <t>UAT Județ/UAT MRJ/UAT Municipiu/UAT Oraș/Unități de cult/ONG/Parteneriate între entitățile menționate mai sus, în cadrul cărora Unitățile administrativ-teritoriale, dețin calitatea de lider de parteneriat</t>
  </si>
  <si>
    <t>1. UAT Județ/UAT MRJ/UAT Municipiu/UAT Oraș
2. Parteneriate între UAT eligibile mai sus menționate, în care UAT Județ deține calitatea de lider de parteneriat.</t>
  </si>
  <si>
    <t>713. Dezvoltarea infrastructurii pentru turismul balnear și balneoclimatic, inclusiv îmbunătățirea accesului către resursele și obiectivele turistice</t>
  </si>
  <si>
    <t>I. Pentru acțiunile eligibile localizării de tip A: UAT Județ/UAT MRJ/Parteneriate între Unități administrativ-teritoriale eligibile mai sus menționate și Unități administrativ-teritoriale din mediul urban care dețin resursa naturală cu efect benefic/terapeutic, altele decât UAT Municipii reședință de județ, în cadrul cărora UAT Județ deține calitatea de lider de parteneriat.
II. Pentru acțiunile eligibile localizării de tip B: UAT definite conform prevederilor OUG nr. 57 din 3 iulie 2019 privind Codul administrativ, respectiv: Unități administrativ-teritoriale din mediul urban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</si>
  <si>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UAT MRJ/Parteneriate între UAT Municipiu reședință de județ și UAT Comună(e) din componența Zonelor Urbane Funcționale (ZUF) aferente Municipiilor reședință de județ, limitrofe acestora</t>
  </si>
  <si>
    <t>UAT Municipii altele decât MRJ/UAT Oraș/UAT Comune din componența ZUF aferente MRJ și Parteneriate între UAT Comună din componența ZUF aferente Municipiilor reședință de județ, limitrofe acestora și UAT Municipiu reședință de județ</t>
  </si>
  <si>
    <t>714.C Centre multifuncționale</t>
  </si>
  <si>
    <t>DE COMPLETAT!!!</t>
  </si>
  <si>
    <t>1. UAT din mediu rural/UAT Județ/UAT Comună
2. Parteneriatele intre cele enumerate</t>
  </si>
  <si>
    <t>723. Dezvoltarea infrastructurii pentru turismul balnear și balneoclimatic, inclusiv îmbunătățirea accesului către resursele și obiectivele turistice</t>
  </si>
  <si>
    <t>I. Pentru acțiunile eligibile localizării de tip A: UAT Județ/UAT Comună/Parteneriate între Unități administrativ-teritoriale eligibile mai sus menționate.  În cazul  parteneriatului cu UAT Județ, acesta va deține calitatea de lider de parteneriat.
II. Pentru acțiunile eligibile localizării de tip B: UAT definite conform prevederilor OUG nr. 57 din 3 iulie 2019 privind Codul administrativ, respectiv: Unități administrativ-teritoriale din mediul rural definite conform OUG nr. 57/2019 cu modificările și completările ulterioare și atestate ca stațiuni turistice definite conform prevederilor HG 852/2008, cu modificările și completările ulterioare /stațiuni balneo-climatice definite conform prevederilor HG 852/2008, cu modificările și completările ulterioare si OG Nr. 109/2000, cu modificările și completările ulterioare. Unități administrativ-teritoriale Județ definite conform OUG nr. 57/2019 cu modificările și completările ulterioare./Parteneriate între Unități administrativ-teritoriale eligibile mai sus menționate.  În cazul  parteneriatului cu UAT Județ, acesta va deține calitatea de lider de parteneriat.</t>
  </si>
  <si>
    <t xml:space="preserve">Dezvoltarea capacităților publice de CDI </t>
  </si>
  <si>
    <t xml:space="preserve">Scopul este susținerea dezvoltării activități de CDI concomitent cu modernizare capacităților publice de CDI și înființarea de unele noi, asociate domeniilor de specializare inteligentă regionale. În subsidiar, intervenția țintește spre următoarele obiective secundare:
•	Operaționalizarea infrastructurilor de CDI prin deschiderea accesului la resurse în vederea desfășurării activității (parțial)
•	Deschiderea infrastructurilor către utilizarea de către persoane sau organizații din afara entității – gazdă (facilitarea cooperării)
•	Testarea posibilităților de valorificare a stocului de brevete deținut (unde este cazul)
•	Instruirea cercetătorilor și a personalului care operează infrastructura în domenii de interes precum Managementul Inovării, DPI, servicii de transfer tehnologic etc. </t>
  </si>
  <si>
    <t>Entitati publice de CDI din Regiunea Centru, active in domeniile de specializare inteligenta regionale (institutele de cercetare de drept public  / instituțiile de învăţământ superior care găzduiesc infrastructuri de CDI )</t>
  </si>
  <si>
    <t xml:space="preserve">Dezvoltarea capacităților private de CDI </t>
  </si>
  <si>
    <t>Obiectivul principal al acestei intervenții este susținerea proiectelor de CDI în companii și cooperarea între companii, în special între cele mari și IMM, mai ales pentru valorificarea ecosistemelor industriale
și a lanțurilor valorice existente și avansul lor spre cooperare pentru cercetare și inovare. Obiectiv secundar este susținerea modernizării / edificării de
infrastructuri de CDI în cadrul companiilor din Regiune, care au sau doresc sa dezvolte activități de CDI.</t>
  </si>
  <si>
    <t xml:space="preserve">IMM, intreprinderi mici cu capitalizare medie (small mid-caps), intreprinderi cu capitalizare medie (mid caps), intreprinderi mari
</t>
  </si>
  <si>
    <t>Participarea IMM-urilor și organizațiilor CDI în structuri, parteneriate și programe de colaborare</t>
  </si>
  <si>
    <t xml:space="preserve">Program pilot pentru accesul în rețele de inovare europene pentru IMM sau alte organizații (încurajarea înrolării ca testeri, third party sau alte forme fără finanțare din proiect in proiecte de tip Horizon prin susținerea cheltuielilor asociate) (minimis de 10-50 mii euro) (program pilot cu depunere continua și acces la finanțare rapid) (condiționat, la nivel de proiecte de protocol de colaborare, buget si plan de activități clare)
Obiectivul major al intervenției este susținerii integrării actorilor regionali în parteneriate și comunități de cunoaștere europene, inclusiv prin susținerea înrolării ca parteneri fără finanțare în proiecte de CDI internaționale, scopul fiind acumularea de capital social și deschiderea spre zonele de vârf ale cercetării europene.
</t>
  </si>
  <si>
    <t>IMM
Entitati de CDI</t>
  </si>
  <si>
    <t>Primul venit - primul servit (depunere continua)</t>
  </si>
  <si>
    <t xml:space="preserve">Cluster-e inovative </t>
  </si>
  <si>
    <t>Obiectivul este facilitarea coopeararii intre elementele lanturilor valorice teritoriale in sectoarele de Specializare inteligenta, cu accent pe componenta de CDI</t>
  </si>
  <si>
    <t>Entitatile de management ale cluster-elor (Asociație legal constituita care desfășoară activități economice non-profit)</t>
  </si>
  <si>
    <t>Comunități digitale pentru o regiune inteligentă</t>
  </si>
  <si>
    <t>Susținerea dezvoltării de soluții digitale pentru serviciile publice locale, inclusiv sprijin pentru intervenții de tip smart-city.</t>
  </si>
  <si>
    <t>UAT judet/ UAT municipiu/ UAT oras/ UAT comuna
 parteneriate între UAT și organizații private, universități</t>
  </si>
  <si>
    <t>Decongestionarea si fluidizarea traficului in zonele de acces in municipiile resedinta de judet</t>
  </si>
  <si>
    <t xml:space="preserve">Dezvoltarea și creșterea unei mobilități naționale, regionale și locale durabile, reziliente la schimbările climatice, inteligente și intermodale, inclusiv îmbunătățirea accesului la TEN-T și a mobilității transfrontaliere- Investiții pentru decongestionarea traficului din jurul marilor municipii (resedinte de judet) prin investiții în construirea și modernizarea de pasaje sau noduri
rutiere, pasarele pietonale, șosele de centură, intersecții periculoase etc. </t>
  </si>
  <si>
    <t>UAT municipii resedinta de judet si parteneriate intre UAT</t>
  </si>
  <si>
    <t>Protejarea și valorificării în scop turistic a patrimoniului natural și a resurselor balneare</t>
  </si>
  <si>
    <t>UAT comuna / UAT județ / parteneriate UAT / parteneriate UAT și ONG</t>
  </si>
  <si>
    <t>Creșterea incluziunii sociale a copiilor și tinerilor prin dezvoltarea activelor turistice publice și a serviciilor turistice adresate lor</t>
  </si>
  <si>
    <t>UAT judet/  UAT comuna/ UAT municipii/UAT orase/ Autoritati publice centrale (prin structuri descentralizate )/ Parteneriate</t>
  </si>
  <si>
    <t>31 APELURI</t>
  </si>
  <si>
    <t xml:space="preserve">Apel P1/1.1.A.1/2023 - Investiții pentru care se acordă granturi de până la 2.000.000 EUR
	</t>
  </si>
  <si>
    <t xml:space="preserve">Apel P1/1.1.A.2/2023 - Investiții pentru care se acordă granturi de până la 5.000.000 EUR
	</t>
  </si>
  <si>
    <t>Apel P1/1.2.A.1/2023 - Sprijin pentru dezvoltarea microîntreprinderilor</t>
  </si>
  <si>
    <t>Apel P1/1.2.A.2/2023 - Sprjin pentru dezvoltarea întreprinderilor sociale</t>
  </si>
  <si>
    <t>Apel P1/ 2 - Sprijn pentru infrastructura de afaceri</t>
  </si>
  <si>
    <t>Apel P1/ 1.3 - Sprijin pentru intreprinderile de tip spin-off si spin-out si a start-upurilor</t>
  </si>
  <si>
    <t>Apel P1/ 4.1 Masuri de crestere a capacitatii AJOFM</t>
  </si>
  <si>
    <t>Apel P1/ 4.2 Sprijin integrat pentru adaptarea la schimbare a lucrătorilor pentru recoversie profesionala, servicii de acompaniere si ocupare, stimularea angajatorilor</t>
  </si>
  <si>
    <t>Apel P1/ 5.1 - Energie regenerabilă pentru gospodării</t>
  </si>
  <si>
    <t xml:space="preserve">Apel P1/ 5.2 - Investitii in dezvoltarea de capacitati de mici dimensiuni de productie, transport si stocare de energie RES pentru consum propriu </t>
  </si>
  <si>
    <t>Apel P1/ 6 - Transport public</t>
  </si>
  <si>
    <t>Apel P1/ 7 - Investitii in remedierea sau decontaminarea si reconversia siturilor contaminate sau a unor imobile industriale dezafectate</t>
  </si>
  <si>
    <t>Apel P2/1.1.A.1/2023 - Investiții pentru care se acordă granturi de până la 2.000.000 EUR</t>
  </si>
  <si>
    <t>RO423-Hunedoara</t>
  </si>
  <si>
    <t>Apel P2/1.1.A.2/2023 - Investiții pentru care se acordă granturi de până la 5.000.000 EUR</t>
  </si>
  <si>
    <t>Apel P2/1.2.A.1/2023 - Sprijin pentru dezvoltarea microîntreprinderilor</t>
  </si>
  <si>
    <t>Apel P2/1.2.A.2/2023 - Sprijin pentru dezvoltarea întreprinderilor sociale</t>
  </si>
  <si>
    <t>Apel P2/ 2 - Sprijn pentru infrastructura de afaceri (nonITI)</t>
  </si>
  <si>
    <t>Apel P2/ 1.3 - Sprijin pentru intreprinderile de tip spin-off si spin-out si a start-upurilor (nonITI)</t>
  </si>
  <si>
    <t>Apel P2/ 4.1 Masuri de crestere a capacitatii AJOFM (nonITI)</t>
  </si>
  <si>
    <t>Apel P2/ 4.2 Sprijin integrat pentru adaptarea la schimbare a lucrătorilor pentru recoversie profesionala, servicii de acompaniere si ocupare, stimularea angajatorilor (nonITI)</t>
  </si>
  <si>
    <t>Apel P2/ 5.1 -Energie regenerabilă pentru gospodării (nonITI)</t>
  </si>
  <si>
    <t>Apel P2/ 5.2 - Investitii in dezvoltarea de capacitati de mici dimensiuni de productie, transport si stocare de energie RES pentrut consum propriu (nonITI)</t>
  </si>
  <si>
    <t>Apel P2/ 6 - Transport public (nonITI)</t>
  </si>
  <si>
    <t>Apel P2/ 7 - Investitii in remedierea sau decontaminarea si reconversia siturilor contaminate sau a unor imobile industriale dezafectate (nonITI)</t>
  </si>
  <si>
    <t>Apel P2/1.1.B.1/2023 - Investiții în microregiunea Valea Jiului</t>
  </si>
  <si>
    <t>Investiții pentru dezvoltarea întreprinderilor mici și mijlocii care sprijină creșterea durabilă și crearea de locuri de muncă în Județul Hunedoara (ITI)</t>
  </si>
  <si>
    <t>RO423 - ITI Valea Jiului</t>
  </si>
  <si>
    <t>Apel P2/1.2.B.1/2023 - Sprijin pentru dezvoltarea microîntreprinderilor în microregiunea Valea Jiului</t>
  </si>
  <si>
    <t>Sprijin de până la 200.000 EUR care sprijinăpentru creșterea durabilă și crearea de locuri de muncă în Județul Hunedoara’’</t>
  </si>
  <si>
    <t>Apel P2/1.2.B.2/2023 - Sprijin pentru dezvoltarea întreprinderilor sociale în microregiunea Valea Jiului</t>
  </si>
  <si>
    <t>Apel P2/ 2 - Sprijn pentru infrastructura de afaceri (ITI)</t>
  </si>
  <si>
    <t>Apel P2/ 1.3 - Sprijin pentru intreprinderile de tip spin-off si spin-out si a start-upurilor (ITI)</t>
  </si>
  <si>
    <t>Apel P2/ 4.1 Masuri de crestere a capacitatii AJOFM (ITI)</t>
  </si>
  <si>
    <t>Apel P2/ 4.2 Sprijin integrat pentru adaptarea la schimbare a lucrătorilor pentru recoversie profesionala, servicii de acompaniere si ocupare, stimularea angajatorilor (ITI)</t>
  </si>
  <si>
    <t>Apel P2/ 5.1 - Energie regenerabilă pentru gospodării (ITI)</t>
  </si>
  <si>
    <t>Apel P2/ 5.2 - Investitii in dezvoltarea de capacitati de mici dimensiuni de productie, transport si stocare de energie RES pentrut consum propriu (ITI)</t>
  </si>
  <si>
    <t>Apel P2/ 6 - Transport public (ITI)</t>
  </si>
  <si>
    <t>Apel P2/ 7 - Investitii in remedierea sau decontaminarea si reconversia siturilor contaminate sau a unor imobile industriale dezafectate (ITI)</t>
  </si>
  <si>
    <t>Apel P3/1.1.A.1/2023 - Investiții pentru care se acordă granturi de până la 2.000.000 EUR</t>
  </si>
  <si>
    <t>Apel P3/1.1.A.2/2023 - Investiții pentru care se acordă granturi de până la 5.000.000 EUR</t>
  </si>
  <si>
    <t>Apel P3/1.2.A.1/2023 - Sprijin pentru dezvoltarea microîntreprinderilor</t>
  </si>
  <si>
    <t>Apel P3/1.2.A.2/2023 - Sprijin pentru dezvoltarea întreprinderilor sociale</t>
  </si>
  <si>
    <t>Apel P3/ 2 - Sprijn pentru infrastructura de afaceri</t>
  </si>
  <si>
    <t>Apel P3/ 1.3 - Sprijin pentru intreprinderile de tip spin-off si spin-out si a start-upurilor</t>
  </si>
  <si>
    <t>Apel P3/ 4.1 Masuri de crestere a capacitatii AJOFM</t>
  </si>
  <si>
    <t>Apel P3/ 4.2 Sprijin integrat pentru adaptarea la schimbare a lucrătorilor pentru recoversie profesionala, servicii de acompaniere si ocupare, stimularea angajatorilor</t>
  </si>
  <si>
    <t>Apel P3/ 5.1 - Energie regenerabilă pentru gospodării</t>
  </si>
  <si>
    <t xml:space="preserve">Apel P3/ 5.2 - Investitii in dezvoltarea de capacitati de mici dimensiuni de productie, transport si stocare de energie RES pentrut consum propriu </t>
  </si>
  <si>
    <t>Apel P3/ 6 - Transport public</t>
  </si>
  <si>
    <t>Apel P3/ 7 - Investitii in remedierea sau decontaminarea si reconversia siturilor contaminate sau a unor imobile industriale dezafectate</t>
  </si>
  <si>
    <t>Apel P4/1.1.A.1/2023 - Investiții pentru care se acordă granturi de până la 2.000.000 EUR</t>
  </si>
  <si>
    <t>Apel P4/1.1.A.2/2023 - Investiții pentru care se acordă granturi de până la 5.000.000 EUR</t>
  </si>
  <si>
    <t>Apel P4/1.2.A.1/2023 - Sprijin pentru dezvoltarea microîntreprinderilor</t>
  </si>
  <si>
    <t>Apel P4/1.2.A.2/2023 - Sprijin pentru dezvoltarea întreprinderilor sociale</t>
  </si>
  <si>
    <t>Apel P4/ 2 - Sprijn pentru infrastructura de afaceri</t>
  </si>
  <si>
    <t>Apel P4/ 1.3 - Sprijin pentru intreprinderile de tip spin-off si spin-out si a start-upurilor</t>
  </si>
  <si>
    <t>Apel P4/ 4.1 Masuri de crestere a capacitatii AJOFM</t>
  </si>
  <si>
    <t>Apel P4/ 4.2 Sprijin integrat pentru adaptarea la schimbare a lucrătorilor pentru recoversie profesionala, servicii de acompaniere si ocupare, stimularea angajatorilor</t>
  </si>
  <si>
    <t>Apel P4/ 5.1 - Energie regenerabilă pentru gospodării</t>
  </si>
  <si>
    <t xml:space="preserve">Apel P4/ 5.2 - Investitii in dezvoltarea de capacitati de mici dimensiuni de productie, transport si stocare de energie RES pentrut consum propriu </t>
  </si>
  <si>
    <t>Apel P4/ 6 - Transport public</t>
  </si>
  <si>
    <t>Apel P4/ 7 - Investitii in remedierea sau decontaminarea si reconversia siturilor contaminate sau a unor imobile industriale dezafectate</t>
  </si>
  <si>
    <t xml:space="preserve">Apel P4/ 8.1 - Investitii unitati mari de productie in domenii selectate </t>
  </si>
  <si>
    <t xml:space="preserve">Apel P4/ 8.2 - Investitii unitati mari de productie in domenii selectate </t>
  </si>
  <si>
    <t>Apel P5/1.1.A.1/2023 - Investiții pentru care se acordă granturi de până la 2.000.000 EUR</t>
  </si>
  <si>
    <t>Apel P5/1.1.A.2/2023 - Investiții pentru care se acordă granturi de până la 5.000.000 EUR</t>
  </si>
  <si>
    <t>Apel P5/1.2.A.1/2023 - Sprijin pentru dezvoltarea microîntreprinderilor”</t>
  </si>
  <si>
    <t>Apel P5/1.2.A.2/2023 - Sprijin pentru dezvoltarea întreprinderilor sociale”</t>
  </si>
  <si>
    <t>Apel P5/ 2 - Sprijn pentru infrastructura de afaceri</t>
  </si>
  <si>
    <t>Apel 5/ 1.3 - Sprijin pentru intreprinderile de tip spin-off si spin-out si a start-upurilor</t>
  </si>
  <si>
    <t>Apel P5/ 4.1 Masuri de crestere a capacitatii AJOFM</t>
  </si>
  <si>
    <t>Apel P5/ 4.2 Sprijin integrat pentru adaptarea la schimbare a lucrătorilor pentru recoversie profesionala, servicii de acompaniere si ocupare, stimularea angajatorilor</t>
  </si>
  <si>
    <t>Apel P5/ 5.1 - Energie regenerabilă pentru gospodării</t>
  </si>
  <si>
    <t xml:space="preserve">Apel P5/ 5.2 - Investitii in dezvoltarea de capacitati de mici dimensiuni de productie, transport si stocare de energie RES pentrut consum propriu </t>
  </si>
  <si>
    <t>Apel P5/ 6 - Transport public</t>
  </si>
  <si>
    <t>Apel P5/ 7 - Investitii in remedierea sau decontaminarea si reconversia siturilor contaminate sau a unor imobile industriale dezafectate</t>
  </si>
  <si>
    <t>Apel P6/1.1.A.1/2023 - Investiții pentru care se acordă granturi de până la 2.000.000 EUR</t>
  </si>
  <si>
    <t>Apel P6/1.1.A.2/2023 - Investiții pentru care se acordă granturi de până la 5.000.000 EUR</t>
  </si>
  <si>
    <t>Apel P6/1.2.A.1/2023 - Sprijin pentru dezvoltarea microîntreprinderilor</t>
  </si>
  <si>
    <t>Apel P6/1.2.A.2/2023 - Sprijin pentru dezvoltarea întreprinderilor sociale</t>
  </si>
  <si>
    <t>Apel P6/ 2 - Sprijn pentru infrastructura de afaceri</t>
  </si>
  <si>
    <t>Apel P6/ 1.3 - Sprijin pentru intreprinderile de tip spin-off si spin-out si a start-upurilor</t>
  </si>
  <si>
    <t>Apel P6/ 4.1 Masuri de crestere a capacitatii AJOFM</t>
  </si>
  <si>
    <t>Apel P6/ 4.2 Sprijin integrat pentru adaptarea la schimbare a lucrătorilor pentru recoversie profesionala, servicii de acompaniere si ocupare, stimularea angajatorilor</t>
  </si>
  <si>
    <t>Apel P6/ 5.1 - Energie regenerabilă pentru gospodării</t>
  </si>
  <si>
    <t xml:space="preserve">Apel P6/ 5.2 - Investitii in dezvoltarea de capacitati de mici dimensiuni de productie, transport si stocare de energie RES pentrut consum propriu </t>
  </si>
  <si>
    <t>Apel P6/ 6 - Transport public</t>
  </si>
  <si>
    <t>Apel P6/ 7 - Investitii in remedierea sau decontaminarea si reconversia siturilor contaminate sau a unor imobile industriale dezafectate</t>
  </si>
  <si>
    <t xml:space="preserve">Apel P6/ 8 - Investitii unitati mari de productie in domenii selectate </t>
  </si>
  <si>
    <t>87 APELURI</t>
  </si>
  <si>
    <t>FEDR: medici de familie/ asocieri/ centre de permanentă/ dispensare</t>
  </si>
  <si>
    <t>FEDR Investiții în infrastructura cabinetelor medicilor de familie (cabinete individuale medici de familie, diferite forme de asociere ale acestora în grupuri de practică medicală/ centre de permenență/ dispensare)</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</si>
  <si>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</si>
  <si>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FEDR - Investiții în infrastructura structurilor implicate în derularea Programul Național de Vaccinare  (unități mobile)</t>
  </si>
  <si>
    <t>FEDR dotare (ex. achiziție mijloace de transport adaptate care să asigure inclusiv menținerea lanțului de frig; dotarea camerelor de frig- unități mobile)</t>
  </si>
  <si>
    <t xml:space="preserve"> Administrator de grant global (MS sau structuri relevante)/ Structuri de sănătate publică responsabile cu distribuția vaccinurilor la nivel teritorial/  local 
</t>
  </si>
  <si>
    <t>non-competitiv</t>
  </si>
  <si>
    <t>FSE+ G. Îmbunătățirea accesibilității și eficacității rețelei de medicină școlară, inclusiv a celei de sănătate orală</t>
  </si>
  <si>
    <t xml:space="preserve">c. creșterea capacității de furnizare de servicii preventive de medicină școlară si/sau de sănătate orală care să vizeze copii/ tineri care urmează o formă de învățământ prin finanțarea costurilor operaționale ale serviciilor </t>
  </si>
  <si>
    <t> UAT definite conform OUG 57/2019 cu modificările şi completările ulterioare;
 Autorități ale administrației publice locale și centrale
 Unități sanitare publice cu personalitate juridică proprie
 alte structuri publice relevante, precum și parteneriate între acestea
 Structuri de medicină școlară și/sau de sănătate orală</t>
  </si>
  <si>
    <t>non competitiv</t>
  </si>
  <si>
    <t xml:space="preserve">FEDR - Investiții în infrastructura publică în care se furnizează servicii de asistență medicală școlară, inclusiv servicii de asistență stomatologică </t>
  </si>
  <si>
    <t> Administrator de grant global (Ministerul Educației, Ministerul Sănătății sau structuri relevante)
 UAT definite conform OUG 57/2019 cu modificările şi completările ulterioare;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</si>
  <si>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FEDR - Investiții ambulatorii -  unități sanitare publice care vor implementa programe de screening (OIS: cancer, hepatite, , etc.)
dotare/ extindere/ modernizare/ reabilitare</t>
  </si>
  <si>
    <t xml:space="preserve">FEDR - Investiții dispensare TB (care furnizează servicii destinate persoanelor suspecte/ confirmate cu tuberculoză) </t>
  </si>
  <si>
    <t xml:space="preserve"> Ministerul Sănătății / Institutul Național de Sănătate Publică;
 UAT definite conform OUG 57/2019 cu modificările şi completările ulterioare;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</si>
  <si>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FEDR - Investiții ambulatorii - Centre de Sănătate Mintală
</t>
  </si>
  <si>
    <t>FEDR - Investiții  ambulatorii integrate ale spitalelor de psihiatrie- sănătate mintală</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</si>
  <si>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</si>
  <si>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cometitiv</t>
  </si>
  <si>
    <t>servicii medicale</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</si>
  <si>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t>
  </si>
  <si>
    <t xml:space="preserve">Competitiv
OIS Combaterea cancerului                              </t>
  </si>
  <si>
    <t xml:space="preserve">servicii medicale </t>
  </si>
  <si>
    <t>NU</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</si>
  <si>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</si>
  <si>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</si>
  <si>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 xml:space="preserve">                Competitiv</t>
  </si>
  <si>
    <t xml:space="preserve">                   Competitiv</t>
  </si>
  <si>
    <t>FSE+ E. sănătatea reproducerii</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</si>
  <si>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</si>
  <si>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LDR/acoperire nationala</t>
  </si>
  <si>
    <t xml:space="preserve">• Ministerul Sănătății;
• Institut sau instituție medicală publică, unitate cu personalitate juridică aflată în subordinea Ministerului Sănătății cu competențe în domeniul sănătății reproducerii singure sau un parteneriat.
</t>
  </si>
  <si>
    <t>FSE+ A. servicii de reabilitare/ recuperare</t>
  </si>
  <si>
    <t xml:space="preserve">a. dezvoltarea de instrumente de lucru si b.acțiuni de formare/ actualizare de competențe ale personalului implicat în furnizarea serviciilor de reabilitare/recuperare </t>
  </si>
  <si>
    <t xml:space="preserve"> Ministerul Sănătății / Institutul Național de Sănătate Publică;
 UAT definite conform OUG 57/2019 cu modificările şi completările ulterioare;
 unități sanitare publice/alte structuri publice care furnizarea servicii de reabilitare/recuperare;
 autorități publice centrale și locale ale sistemului public de sănătate;
 parteneriate între entități medicale relevante cu entități relevante. </t>
  </si>
  <si>
    <t>FSE+ B. servicii de îngrijire paliativă și a îngrijirilor la domiciliu</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</si>
  <si>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</si>
  <si>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 xml:space="preserve"> Autoritati publice centrale                                                                                                                                                                                                                                                                                                                                                                                                                                                                                                               UAT definite conform OUG 57/2019 cu modificările şi completările ulterioare;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</si>
  <si>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Non competitiv/ competitiv
OIS Combaterea cancerului
</t>
  </si>
  <si>
    <t>o	UAT definite conform OUG 57/2019 cu modificările şi completările ulterioare
o	Spitale publice mici, municipale și orășenești
o	Parteneriate dintre autoritățile și instituțiile publice  locale.</t>
  </si>
  <si>
    <t>competitiv*
apel -preselecție</t>
  </si>
  <si>
    <t>extindere/ modernizare/ reabilitare/dotare laboratoare (regionale) de sănătate publică (ex. centrele regionale de sănătate publică ale INSP)</t>
  </si>
  <si>
    <t> INSP și centrele regionale de sănătate publică ale INSP</t>
  </si>
  <si>
    <t>FEDR: B. Investiții infrastructura publică a sistemului național de transfuzii</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</si>
  <si>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</si>
  <si>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LDR si acoperire nationala</t>
  </si>
  <si>
    <t xml:space="preserve"> Ministerul Sănătății, instituții și unități sanitare cu atribuții în domeniul transfuziilor de sânge </t>
  </si>
  <si>
    <t>Non-Competitiv</t>
  </si>
  <si>
    <t>FEDR Investiții în unități sanitare care tratează pacienți critici (ex. USTACC)</t>
  </si>
  <si>
    <t xml:space="preserve">     </t>
  </si>
  <si>
    <t> UAT definite conform OUG 57/2019 cu modificările şi completările ulterioare(pentru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</si>
  <si>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FEDR Investiții în centre de genetică medicală și centre de expertiză în boli rare</t>
  </si>
  <si>
    <t>Investiții în centre de genetică medicală și centre de expertiză în boli rare</t>
  </si>
  <si>
    <t> UAT definite conform OUG 57/2019 cu modificările şi completările ulterioare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</si>
  <si>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FSE+: masuri pentru dezvoltarea capacității personalului boli rare si genetice</t>
  </si>
  <si>
    <t>masuri pentru dezvoltarea capacității personalului boli rare si genetice</t>
  </si>
  <si>
    <t> unități sanitare publice unde se realizează îngrijirea pacienților cu boli rare -   centre publice de expertiză pentru boli rare/ care sunt desemnate centre regionale de genetică medicală;
 Ministerul Sănătății/administrația publică centrală/UAT definite conform OUG 57/2019 cu modificările şi completările ulterioare;
 Unități sanitare publice;
 Asociații profesionale;
 Universități de medicină singure sau în parteneriat.</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</si>
  <si>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</si>
  <si>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formarea postuniversitară de specialitate în conformitate cu specialitățile asumate de MS în nomenclatorul de specialități și acord cu modelele europene</t>
  </si>
  <si>
    <t>OP4- ESO4.7</t>
  </si>
  <si>
    <t xml:space="preserve"> Ministerul Sănătății/administrația publică centrală/universități de medicină - singure sau în parteneriat </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</si>
  <si>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</si>
  <si>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</si>
  <si>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 xml:space="preserve">Beneficiarii proiectelor strategice de cercetare - genomică, tratament cancer, vaccinuri
</t>
  </si>
  <si>
    <t>a)	 UAT definite conform OUG 57/2019 cu modificările şi completările ulterioare;
b)	Spitale județene/ județene de urgență;
c)	Spitale monospecialitate
f)	Parteneriate dintre autoritățile și instituțiile publice  locale.</t>
  </si>
  <si>
    <t>FEDR -A. proiecte strategice predefinite vaccinuri</t>
  </si>
  <si>
    <t>Programe dedicate cercetării și/sau utilizării clinice: ex. producție de vaccinuri, seruri și alte medicamente biologice– OIS.</t>
  </si>
  <si>
    <t xml:space="preserve">INCD Medico-militară „Cantacuzino”/
Parteneriat între INCD Medico-militară „Cantacuzino” și structuri relevante </t>
  </si>
  <si>
    <t xml:space="preserve">Non competitiv
OIS vaccinuri
</t>
  </si>
  <si>
    <t>FEDR -A. proiecte strategice predefinite: tratament cancer</t>
  </si>
  <si>
    <t>Cercetare în domeniul bolilor netransmisibile (ex. combaterea cancerului)</t>
  </si>
  <si>
    <t xml:space="preserve">Parteneriat între INCD FIN Horia Hulubei și structuri relevante (ex. institute oncologice, alte organizații de cercetare etc, unități medicale publice, universități/ UMF, unități CDI,  etc). </t>
  </si>
  <si>
    <t xml:space="preserve">Non- Competitiv
OIS tratament cancer
</t>
  </si>
  <si>
    <t>FEDR: B. Proiecte care vizează soluții de cercetare cu aplicabilitate în domeniul medical - mecanism competitiv
B.a. Sprijin pentru colaborarea între actorii din sistemul public și mediul de afaceri în domeniul CDI, prin creșterea gradului de colaborare public privat</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</si>
  <si>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</si>
  <si>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</si>
  <si>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FEDR: B. Proiecte care vizează soluții de cercetare cu aplicabilitate în domeniul medical - mecanism competitiv
B.b.Sprijin pentru proiecte în domeniul susținerii dezvoltării ș testării de tehnologii inovative/avansate cu aplicabilitate în domeniul clinic</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</si>
  <si>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</si>
  <si>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</si>
  <si>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FEDR: B. Proiecte care vizează soluții de cercetare cu aplicabilitate în domeniul medical - mecanism competitiv
B.c. Sprijin pentru întreprinderile inovatoare pentru creșterea investițiilor în noile tehnologii și în inovare, a creșterii performanței și a calității în CDI.</t>
  </si>
  <si>
    <t>B.c. Sprijin pentru întreprinderile inovatoare pentru creșterea investițiilor în noile tehnologii și în inovare, a creșterii performanței și a calității în CDI.</t>
  </si>
  <si>
    <t>Start-up-uri/spin-off-uri si întreprinderi nou înființate inovatoare</t>
  </si>
  <si>
    <t>FEDR: B. Proiecte care vizează soluții de cercetare cu aplicabilitate în domeniul medical - mecanism competitiv
B.d.Integrarea ecosistemului național CDI în Spațiul de Cercetare European şi internațional</t>
  </si>
  <si>
    <t>B.d.Integrarea ecosistemului național CDI în Spațiul de Cercetare European şi internațional</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</si>
  <si>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</si>
  <si>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FEDR Investiții în digitalizarea sistemului de sănătate -  Dezvoltarea Observatorului Național pentru Date în Sănătate</t>
  </si>
  <si>
    <t>Dezvoltarea Observatorului Național pentru Date în Sănătate</t>
  </si>
  <si>
    <t>OP1 - RSO1.2</t>
  </si>
  <si>
    <t> Ministerul Sănătății/ INSP/ parteneriat</t>
  </si>
  <si>
    <t>FEDR: Digitalizare în sănătate</t>
  </si>
  <si>
    <t>Dezvoltarea integrată a unor soluții de e-sănătate, cu anvergură națională</t>
  </si>
  <si>
    <t>Casa Națională de Asigurări de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</si>
  <si>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</si>
  <si>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 xml:space="preserve">FEDR: B.Investiții în domeniul transplant
Investiții în infrastructura publică a unității care coordonează activitatea de transplant
extindere/ construcție/dotare
</t>
  </si>
  <si>
    <t xml:space="preserve">extindere/ construcție/dotare a ANT
</t>
  </si>
  <si>
    <t>Structuri care coordonează activitatea de transplant (ANT și oficiile regionale) singure sau în parteneriat cu entități relevante/ Ministerul Sănătății</t>
  </si>
  <si>
    <t>FEDR: B.Investiții în domeniul transplant
Investiții în infrastructura publică a băncilor multițesut  și celule
dotare/ modernizare/ reabilitare/ extindere/ construcție</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</si>
  <si>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</si>
  <si>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</si>
  <si>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OIS transplant
competitiv</t>
  </si>
  <si>
    <t>FEDR: B.Investiții în domeniul transplant
Investiții în infrastructura publică a unităților sanitare acreditate pentru activități în domeniul transplantului - dotarea cu sisteme de purificare a sângelui – ECMO a centrelor acreditate pentru prelevare organe</t>
  </si>
  <si>
    <t>Dotare unități sanitare acreditate pentru prelevare organe (ex. dotare  cu sisteme de purificare a sângelui cu ECMO)</t>
  </si>
  <si>
    <t> Ministerul Sănătății/ ANT/ Parteneriat între MS/ ANT</t>
  </si>
  <si>
    <t>FEDR: B.Investiții în domeniul transplant
Investiții în infrastructura publică a unităților sanitare acreditate pentru activități în domeniul transplantului - dotarea cu laboratoare HLA</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</si>
  <si>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</si>
  <si>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</si>
  <si>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 xml:space="preserve">79 APELURI </t>
  </si>
  <si>
    <t>Sprijin pentru Proiecte tehnologice inovative în cadrul Acțiunii 1.1</t>
  </si>
  <si>
    <t>Creșterea gradului de colaborare public-privat (organizațiile de cercetare și IMM)</t>
  </si>
  <si>
    <t>2.2.2 Digitalizarea în educație - Creșterea accesului la învățământul superior prin digitalizarea portofoliului educațional al studenților</t>
  </si>
  <si>
    <t>Se va realiza și prin interconectarea nevoilor pieței muncii cu oferta educațională și de cercetare ce poate fi susținută de învățământul superior prin intermediul doctoranzilor și masteranzilor. Baza de date va fi dezvoltată ca agregare de resurse din multiple platforme care gestionează elemente legate de profilul educațional al studenților.</t>
  </si>
  <si>
    <r>
      <rPr>
        <b/>
        <sz val="16"/>
        <rFont val="Trebuchet MS"/>
        <family val="2"/>
      </rPr>
      <t>trim 1/2024</t>
    </r>
    <r>
      <rPr>
        <sz val="16"/>
        <rFont val="Trebuchet MS"/>
        <family val="2"/>
      </rPr>
      <t xml:space="preserve">
luând în calcul și posibilitatea depunerii la data închiderii apelului</t>
    </r>
  </si>
  <si>
    <r>
      <rPr>
        <b/>
        <sz val="16"/>
        <rFont val="Trebuchet MS"/>
        <family val="2"/>
      </rPr>
      <t>trim 4/2027</t>
    </r>
    <r>
      <rPr>
        <sz val="16"/>
        <rFont val="Trebuchet MS"/>
        <family val="2"/>
      </rPr>
      <t xml:space="preserve">
 in functie de procentul de utilizare a anvelopei financiare a P1, AM poate dispune diminuarea/prelungirea acestei perioade</t>
    </r>
  </si>
  <si>
    <r>
      <rPr>
        <b/>
        <sz val="16"/>
        <rFont val="Trebuchet MS"/>
        <family val="2"/>
      </rPr>
      <t>trim 4/2027</t>
    </r>
    <r>
      <rPr>
        <sz val="16"/>
        <rFont val="Trebuchet MS"/>
        <family val="2"/>
      </rPr>
      <t xml:space="preserve">
apel cu depunere continua, evaluarea se va finaliza si in functie de momentul depunerii proiectelor de catre Beneficiari</t>
    </r>
  </si>
  <si>
    <r>
      <rPr>
        <b/>
        <sz val="16"/>
        <rFont val="Trebuchet MS"/>
        <family val="2"/>
      </rPr>
      <t>trim 3/2024</t>
    </r>
    <r>
      <rPr>
        <sz val="16"/>
        <rFont val="Trebuchet MS"/>
        <family val="2"/>
      </rPr>
      <t xml:space="preserve"> 
apel cu depunere continua, evaluarea se va finaliza si in functie de momentul depunerii proiectelor de catre Beneficiari</t>
    </r>
  </si>
  <si>
    <r>
      <rPr>
        <b/>
        <sz val="16"/>
        <rFont val="Trebuchet MS"/>
        <family val="2"/>
      </rPr>
      <t>trim 1/2025</t>
    </r>
    <r>
      <rPr>
        <sz val="16"/>
        <rFont val="Trebuchet MS"/>
        <family val="2"/>
      </rPr>
      <t xml:space="preserve">
apel cu depunere continua, evaluarea se va finaliza si in functie de momentul depunerii proiectelor de catre Beneficiari</t>
    </r>
  </si>
  <si>
    <t xml:space="preserve">245 APELURI </t>
  </si>
  <si>
    <t>245 APELURI</t>
  </si>
  <si>
    <t xml:space="preserve">490 APELURI </t>
  </si>
  <si>
    <t>NOTA: Elaborat pe baza calendarelor indicative transmise de Autoritățile de Management, la data de 14.02.2023</t>
  </si>
  <si>
    <t>Nu este apel proiecte</t>
  </si>
  <si>
    <t>Alt tip de beneficiar</t>
  </si>
  <si>
    <t xml:space="preserve">in functie de data de depunere a proiectului </t>
  </si>
  <si>
    <t>Formarea personalului implicat în tratarea copiilor/ tinerilor cu probleme de sănătate mintală, inclusiv programe de formare destinate părinților sau altor aparținători</t>
  </si>
  <si>
    <t>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</si>
  <si>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Proof of concept (1.1)</t>
  </si>
  <si>
    <t xml:space="preserve">OP 1, O.S. 1.3 </t>
  </si>
  <si>
    <t>OP 1,  OS 1.3</t>
  </si>
  <si>
    <t>OP 1, OS 1.3 + OS 1.4</t>
  </si>
  <si>
    <t>OP 1, OS  1.1 + OS 1.3</t>
  </si>
  <si>
    <t>OP 1, OS 1.1 + OS 1.4</t>
  </si>
  <si>
    <t>OP 1, OS 1.2 + OS 1.4</t>
  </si>
  <si>
    <t xml:space="preserve">OP 1, OS 1.2 </t>
  </si>
  <si>
    <t xml:space="preserve">OP 2, OS 2.1 </t>
  </si>
  <si>
    <t>OP 2, OS 2.3</t>
  </si>
  <si>
    <t>OP 2, OS 2.5</t>
  </si>
  <si>
    <t>OP 2, OS 2.6</t>
  </si>
  <si>
    <t>OP 4, OS 4.1</t>
  </si>
  <si>
    <t>OP 4, OS 4.5</t>
  </si>
  <si>
    <t>OP 4, OS 4.7</t>
  </si>
  <si>
    <t>OP 4, OS 4.11</t>
  </si>
  <si>
    <t>OP 4, OS 4.12</t>
  </si>
  <si>
    <t>OP 4, OS 4.3</t>
  </si>
  <si>
    <t>OP 4, OS 4.11 + OS 4.3</t>
  </si>
  <si>
    <t>OP 2, OS 2.7, 
OP 4, OS 4.2, 
OP 5, OS 5.1 (exclusiv IR 6.2)</t>
  </si>
  <si>
    <t>UAT definite conform OUG 57/2019 cu modificările şi completările ulterioare,  care au în coordonare /subordonare/ autoritate unități spitalicești sau dețin în administrare spitale orășenești sau municipale/ municipale de urgență;
spitale publice mici, municipale și orășenești, inclusiv spitale municipale de urgență;
autoritățile și instituțiile publice centrale (doar în situația în care proiectul se depune în parteneriat)</t>
  </si>
  <si>
    <t>Microîntreprinderi
Întreprinderi mici</t>
  </si>
  <si>
    <t>Microîntreprinderi
IMM</t>
  </si>
  <si>
    <t>UAT Județ
Parteneriate între UAT Județ și UAT Municipii/ Orașe/ Comune</t>
  </si>
  <si>
    <t>ONG-uri cu competențe în domeniu</t>
  </si>
  <si>
    <t xml:space="preserve"> UAT Județ/UAT MRJ/UAT Urban (municipiu sau oraș)
Parteneriate între UAT eligibile mai sus menționate, în care UAT Județ deține calitatea de lider de parteneriat.</t>
  </si>
  <si>
    <t xml:space="preserve"> UAT Rural/UAT Județ
Parteneriatele intre cele enumerate</t>
  </si>
  <si>
    <t xml:space="preserve"> UAT Rural/UAT Județ 
 Parteneriatele intre cele enumerate</t>
  </si>
  <si>
    <t>Administratori ai schemelor de antreprenoriat pentru tineri (Instituţii de învăţământ superior publice şi private, acreditate, Şcoli doctorale şi graduale cu personalitate juridică, inclusiv parteneriate intre acestea și sectorul privat/ centre de CDI, Institute/centre de cercetare acreditate, inclusiv institute de cercetare ale Academiei Române, Academia Română, Asociaţii profesionale, Camere de comerţ şi industrie, Instituții și organizații membre ale Pactelor Regionale și Parteneriatelor Locale pentru Ocupare și Incluziune Socială, Furnizori de formare profesională continuă autorizaţi, publici şi privaţi; Organizaţii sindicale şi patronate; Membri ai Comitetelor Sectoriale şi Comitete Sectoriale cu personalitate juridică; ONG-uri)</t>
  </si>
  <si>
    <t xml:space="preserve">Institute oncologice (cu excepția centrului de excelență în protonoterapie)
</t>
  </si>
  <si>
    <t>Organizatii CDI, universitati publice, IMM-uri</t>
  </si>
  <si>
    <t xml:space="preserve">Organizatii CDI, universitati publice, IMM-uri, entitati de inovare si transfer tehnologic </t>
  </si>
  <si>
    <t>Microîntreprinderile cu sediul social în Regiunea Vest și locația de implementare în mediul urban, inclusiv localitățile componente și satele aparținătoare municipiilor și orașelor sau în stațiunile turistice atestate din Regiunea Vest</t>
  </si>
  <si>
    <t>Microîntreprinderile cu sediul social în Regiunea Vest și locația de implementare în mediul urban, inclusiv inclusiv localitățile componente și satele aparținătoare municipiilor și orașelor sau în stațiunile turistice atestate din Regiunea Vest</t>
  </si>
  <si>
    <t>Întreprinderi nou create în mediul urban sau în stațiunile turistice atestate din județele Hunedoara și Caraș-Severin</t>
  </si>
  <si>
    <t>Parteneriate pentru inovare - organizații CDI</t>
  </si>
  <si>
    <t>Microintreprinderi, IMM</t>
  </si>
  <si>
    <t>Furnizori acreditati de servicii de  orientare in cariera si formare profesionala</t>
  </si>
  <si>
    <t>UAT județ individual sau în parteneriat</t>
  </si>
  <si>
    <t>UAT oraș din județul Hunedoara, exceptând orașele din ITI Valea Jiului; parteneriatele între uUAT oraș din județul Hunedoara - lider de parteneriat, și UAT județ, UAT comună din zona definită în cadrul Strategiei Integrate de Dezvoltare Urbană și tratată în Planul de Mobilitate Urbană Durabilă</t>
  </si>
  <si>
    <t>UAToraș din județul Timiș; parteneriatele între UAT oraș din județul Timiș - lider de parteneriat, și UAT județ, UAT comună din zona definită în cadrul Strategiei Integrate de Dezvoltare Urbană și tratată în Planul de Mobilitate Urbană Durabilă</t>
  </si>
  <si>
    <t>UAT municipiu reședință de județ și municipiile din Regiunea Vest, exceptând municipiile din ITI Valea Jiului, UAT județ, instituțiile publice locale, instituțiile de învățământ superior de stat; parteneriatele între aceste entități</t>
  </si>
  <si>
    <t>UAT oraș din județul Arad, UAT județ, instituțiile publice locale, instituțiile de învățământ superior de stat; parteneriatele între aceste entități</t>
  </si>
  <si>
    <t>UAT oraș din județul Caraș-Severin, UAT județ, instituțiile publice locale, instituțiile de învățământ superior de stat; parteneriatele între aceste entități</t>
  </si>
  <si>
    <t>UAT oraș din județul Hunedoara, exceptând orașele din ITI Valea Jiului, UAT județ, instituțiile publice locale, instituțiile de învățământ superior de stat; parteneriatele între aceste entități</t>
  </si>
  <si>
    <t>UAT municipiu și oraș din ITI Valea Jiului, UAT județ, instituțiile publice locale, instituțiile de învățământ superior de stat; parteneriatele între aceste entități</t>
  </si>
  <si>
    <t>UAT municipiu reședință de județ și municipiile din Regiunea Vest, exceptând municipiile din ITI Valea Jiului</t>
  </si>
  <si>
    <t>UAT oraș din județul Arad</t>
  </si>
  <si>
    <t>UAT oraș din județul Caraș-Severin</t>
  </si>
  <si>
    <t>UAT oraș din județul Hunedoara, exceptând orașele din ITI Valea Jiului;</t>
  </si>
  <si>
    <t>UAT oraș din județul Timiș</t>
  </si>
  <si>
    <t>UAT municipiu și oraș din ITI Valea Jiului</t>
  </si>
  <si>
    <t>UAT: municipiu reședință de județ, municipiu și oraș</t>
  </si>
  <si>
    <t>UAT reședință de județ, municipiu, exceptând municipiile din ITI Valea Jiului, parteneriatele între UAT municipii reședință de județ, municipii - lider de parteneriat, și UAT județ, UAT comună din zona definită în cadrul Strategiei Integrate de Dezvoltare Urbană și tratată în Planul de Mobilitate Urbană Durabilă</t>
  </si>
  <si>
    <t>UAT oraș din județul Arad; parteneriatele între UAT oraș din județul Arad- lider de parteneriat, și uUAT-teritoriale județ, UAT comună din zona definită în cadrul Strategiei Integrate de Dezvoltare Urbană și tratată în Planul de Mobilitate Urbană Durabilă</t>
  </si>
  <si>
    <t>UAT oraș din județul Caraș-Severin; parteneriatele între UAT oraș din județul Caraș-Severin- lider de parteneriat, și UAT județ, UAT comună din zona definită în cadrul Strategiei Integrate de Dezvoltare Urbană și tratată în Planul de Mobilitate Urbană Durabilă</t>
  </si>
  <si>
    <t>UAT municipiu și oraș din ITI Valea Jiului; parteneriate între un UAT Municipiu sau Oraș din cadrul ITI Valea Jiului, obligatoriu în calitate de lider de parteneriat, și alte UAT Municipii și/sau Orașe din ITI Valea Jiului, UAT Județ, UAT Comună/e, în calitate de membri, din zona de intervenție definită în cadrul Strategiei pentru Dezvoltare economică, socială și de mediu a Văii Jiului și tratată în Planul de Mobilitate Urbană Durabilă.</t>
  </si>
  <si>
    <t>UAT oraș din județul Timiș, unitățile administrativ teritoriale județ, instituțiile publice locale, instituțiile de învățământ superior de stat; parteneriatele între aceste entități</t>
  </si>
  <si>
    <t xml:space="preserve"> Furnizori acreditati de servicii de  orientare in cariera si formare profesionala</t>
  </si>
  <si>
    <t>Universitățile de stat din Regiunea Vest sau care desfășoară activități de învățământ superior în Regiunea Vest</t>
  </si>
  <si>
    <t>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</si>
  <si>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 xml:space="preserve">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
</t>
  </si>
  <si>
    <t xml:space="preserve">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
</t>
  </si>
  <si>
    <t>UAT definite conform OUG 57/2019 cu modificările şi completările ulterioare;
Ministerul Sănătății și alte ministere cu rețea sanitară proprie aflate în subordinea sau în coordonarea acestora;
Unități sanitare publice/ alte structuri publice care desfășoară activități medicale de tip ambulatoriu/ acordă asistență medicală ambulatorie;
Unități sanitare publice/ alte structuri publice care desfășoară activități medicale de tip ambulatoriu/ acordă asistență medicală ambulatorie
Unități sanitare publice cu paturi de acuți care se reorganizează/ reconvertesc secții în paturi de spitalizare de zi
Alte autorități și instituții publice centrale, inclusiv instituții din sfera apărării şi ordinii publice și siguranței naționale respectiv Academiei Române;
Parteneriate dintre autoritățile și instituțiile publice centrale și locale.</t>
  </si>
  <si>
    <t xml:space="preserve">Ministerul Sănătății / Institutul Național de Sănătate Publică;
Alte ministere cu rețea sanitară proprie, aflate în subordinea sau în coordonarea acestora;
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</si>
  <si>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Ministerul Sănătății / Institutul Național de Sănătate Publică;
Alte ministere cu rețea sanitară proprie, aflate în subordinea sau în coordonarea acestora;
UUAT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</si>
  <si>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Ministerul Sănătății /Institutul Național de Sănătate Publică;
Alte ministere cu rețea sanitară proprie, aflate în subordinea sau în coordonarea acestora;
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</si>
  <si>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PMinisterul Sănătății / Institutul Național de Sănătate Publică;
Alte ministere cu rețea sanitară proprie, aflate în subordinea sau în coordonarea acestora;
UAT definite conform OUG 57/2019 cu modificările şi completările ulterioare;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</si>
  <si>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Ministerul Sănătății / Institutul Național de Sănătate Publică;
UAT judet/UAT municipii / UAT orase / UAT comune si/sau alte autoritati structuri ale Admin Publice Locale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Autorități și instituții ale administrației publice locale în parteneriat cu autorități și instituții ale administrației publice centrale;
Alte unități sanitare publice relevante/structuri publice relevante singure sau în parteneriat cu entități relevante.
</t>
  </si>
  <si>
    <t>Autorități ale administrației publice centrale sau locale singure sau în parteneriat cu instituții relevante</t>
  </si>
  <si>
    <t>UAT definite conform OUG 57/2019 cu modificările şi completările ulterioare;
Ministerul Sănătății și alte ministere cu rețea sanitară proprie aflate în subordinea sau în coordonarea acestora;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</si>
  <si>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UAT definite conform OUG 57/2019 cu modificările şi completările ulterioare;
Ministerul Sănătății și alte ministere cu rețea sanitară proprie aflate în subordinea sau în coordonarea acestora;
nități sanitare care furnizează de recuperare medicală, recuperare neurologică și post-traumatică/ unități sanitare acuți care se transformă  în unităţi sanitare care furnizează servicii de reabilitare/ recuperare 
Parteneriate dintre autoritățile și instituțiile publice centrale și locale.</t>
  </si>
  <si>
    <t>UAT definite conform OUG 57/2019 cu modificările şi completările ulterioare;
Ministerul Sănătății și alte ministere cu rețea sanitară proprie aflate în subordinea sau în coordonarea acestora;
Unități sanitare care furnizează servicii de paliație;
Unități sanitare publice acuți care beneficiază de sprijin în vederea transformării în unități sanitare care furnizează servicii de reabilitare/ recuperare, servicii de paliaţie 
Alte autorități și instituții publice centrale, inclusiv instituții din sfera apărării şi ordinii publice și siguranței naționale respectiv Academiei Române;
Parteneriate dintre autoritățile și instituțiile publice centrale și locale.</t>
  </si>
  <si>
    <t>UAT definite conform OUG 57/2019 cu modificările şi completările ulterioare;
Ministerul Sănătății și alte ministere cu rețea sanitară proprie aflate în subordinea sau în coordonarea acestora;
Unități sanitare care furnizează servicii de paliație;
Unități sanitare publice acuți care beneficiază de sprijin în vederea transformării în unități sanitare care furnizează servicii de reabilitare/ recuperare, servicii de paliaţie 
 Alte autorități și instituții publice centrale, inclusiv instituții din sfera apărării şi ordinii publice și siguranței naționale respectiv Academiei Române;
Parteneriate dintre autoritățile și instituțiile publice centrale și locale.</t>
  </si>
  <si>
    <t>INSP și centrele regionale de sănătate publică ale INSP
INCD Medico-Militară „Cantacuzino</t>
  </si>
  <si>
    <t>UAT definite conform OUG 57/2019 cu modificările şi completările ulterioare;
Ministerul Sănătății și instituțiile/unitățile sanitare aflate în subordinea sau în coordonarea acestora;
Unități sanitare publice care au laboratoare de microbiologie;
Parteneriate dintre autoritățile și instituțiile publice centrale și locale.</t>
  </si>
  <si>
    <t>UAT definite conform OUG 57/2019 cu modificările şi completările ulterioare (pentru unitățile sanitare din subordine care tratează pacienți critici -ex. cu patologie vasculară cerebrală acută, etc);
Ministerul Sănătății și instituțiile/unitățile sanitare aflate în subordinea sau în coordonarea acestora care tratează pacienți critici (ex. cu patologie vasculară cerebrală acută, etc);
Alte ministere cu rețea sanitară proprie, respectiv Academia Română;
Parteneriate dintre autoritățile și instituțiile publice centrale și locale.</t>
  </si>
  <si>
    <t>UAT definite conform OUG 57/2019 cu modificările şi completările ulterioare (pentru unitățile sanitare din subordine care tratează care tratează pacienți critici -ex. politraumă, etc);
Ministerul Sănătății și instituțiile/unitățile sanitare aflate în subordinea sau în coordonarea acestora care tratează pacienți critici (ex. politraumă, etc);
Alte ministere cu rețea sanitară proprie, respectiv Academia Română;
Parteneriate dintre autoritățile și instituțiile publice centrale și locale.</t>
  </si>
  <si>
    <t>Ministerul Sănătății
UAT judet/UAT municipii / UAT orase / UAT comune si/sau alte autoritati structuri ale Admin Publice Locale
Unități sanitare publice cu personalitate juridică care diagnostichează si tratează pacienți cu patologie vasculară cerebrală acută
Universități de Medicină și Farmacie  singure sau în parteneriat</t>
  </si>
  <si>
    <t>ANDIS/ Ministerul Sănătății/ parteneriat</t>
  </si>
  <si>
    <t>UAT definite conform prevederilor OUG nr. 57 din 3 iulie 2019 privind Codul administrativ, cu modificările și completările ulterioare, care au în coordonare /subordonarea /autoritate unități spitalicești sau dețin în administrare spitale județene/județene de urgență, inclusiv clinice județene de urgență/ clinice de urgență, respective spitale monospecialitate; 
Spitale județene/județene de urgență, inclusiv clinice județene de urgență/ clinice de urgență;
	Spitale monospecialitate, inclusiv institute monospecialitate care desfășoară activitate medicală spitalicească și prespitalicească aflate în coordonarea/ autoritatea/ subordonarea Ministerului Sănătății, inclusiv autorităților și instituțiilor publice centrale din sfera apărării şi ordinii publice și siguranței naționale, respectiv Academiei Române. Nu vor fi eligibile următoarele categorii de unități sanitare publice cu paturi: spitale psihiatrie, recuperare reabilitare, TBC, paliație.
	Parteneriate între autoritățile și instituțiile publice locale și/ sau centrale și unitățile sanitare publice (doar în situația în care proiectul se depune în parteneriat).</t>
  </si>
  <si>
    <t xml:space="preserve">Institut oncologic - unitate sanitară unde se realizează depistarea precoce, diagnosticarea, tratarea pacienților oncologici;
Localizarea centrului de excelență în protonoterapie se va realiza într-unul din cele 3 institute oncologice și va fi decisă în baza unor criterii de selecție stabilite prin consultarea Ministerului Sănătății.
Parteneriat între Ministerul Sănătății și Institut oncologic - unitate sanitară unde se realizează depistarea precoce, diagnosticarea, tratarea pacienților oncologici.
</t>
  </si>
  <si>
    <t xml:space="preserve">Unități sanitare publice de interes regional care diagnostichează și tratează cancer;
UAT definite conform OUG 57/2019 cu modificările şi completările ulterioare(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</si>
  <si>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definite conform OUG 57/2019 cu modificările şi completările ulterioare ( care au în subordine unități sanitare publice de interes regional care diagnostichează și tratează cancer);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</si>
  <si>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3 APELURI</t>
  </si>
  <si>
    <t>30 APELURI</t>
  </si>
  <si>
    <t>73 APELURI</t>
  </si>
  <si>
    <t>Calendar estimativ consolidat lansare apeluri de proiecte in anul 2023
- PROGRAMELE FINANȚATE ÎN CADRUL POLITICII DE COEZIUNE 2021-2027 - VERS. 1 / 15.02.2023</t>
  </si>
  <si>
    <t>188 APELURI</t>
  </si>
  <si>
    <t xml:space="preserve"> 207APELURI </t>
  </si>
  <si>
    <t>Competitivitate IMM și antreprenoriat</t>
  </si>
  <si>
    <t xml:space="preserve"> Eficiență energetică</t>
  </si>
  <si>
    <t>Biodoversitate și infrastructură verde</t>
  </si>
  <si>
    <t>Transport</t>
  </si>
  <si>
    <t>Eficiență energetică</t>
  </si>
  <si>
    <t>NOTA: Elaborat pe baza calendarelor indicative transmise de Autoritățile de Management</t>
  </si>
  <si>
    <t xml:space="preserve">395 APELURI </t>
  </si>
  <si>
    <t xml:space="preserve">                trim 1/2025</t>
  </si>
  <si>
    <t xml:space="preserve">trim 2/2024                    </t>
  </si>
  <si>
    <t xml:space="preserve">
trim 1/2025</t>
  </si>
  <si>
    <t xml:space="preserve">
trim 2/2025</t>
  </si>
  <si>
    <t xml:space="preserve">ADI prin OR finanțați prin POS M şi POIM
 </t>
  </si>
  <si>
    <t xml:space="preserve">
MMAP/ANAR, MS/Institutul de Sănătate Publică</t>
  </si>
  <si>
    <t>finanțare investiții pentru modernizarea rețelei naționale de monitorizare a calității apei  FAZATE</t>
  </si>
  <si>
    <t>finanțare investiții art 1 OUG 109/2022</t>
  </si>
  <si>
    <t xml:space="preserve">ADI prin OR </t>
  </si>
  <si>
    <t xml:space="preserve">finanțare investiții integrate de dezvoltare a sistemelor de apă și apă uzată _proiecte noi </t>
  </si>
  <si>
    <t>FEDR +FC</t>
  </si>
  <si>
    <t>finanțare investiții imodernizarea rețelei naționale de monitorizare a calității apei</t>
  </si>
  <si>
    <t xml:space="preserve">ADI prin OR finanțați prin POS M şi POIM
</t>
  </si>
  <si>
    <t>Pentru operațiunile de consolidare a capacității administrative a actorilor din sector vor fi eligibili OR, ADI, ARA, FADIDA, ANRSC, MMAP/ANAR, MS (Institutul de Sănătate Publică)</t>
  </si>
  <si>
    <t>finanțare AT</t>
  </si>
  <si>
    <t>Instalații integrate de tratare a deșeurilor care asigură tratarea deșeurilor colectate separat și a deșeurilor reziduale</t>
  </si>
  <si>
    <t xml:space="preserve">	Investiții individuale suplimentare pentru închiderea și reabilitarea depozitelor de deșeuri municipale neconforme</t>
  </si>
  <si>
    <t>AFM</t>
  </si>
  <si>
    <t>Consolidarea capacitati</t>
  </si>
  <si>
    <t>PDD Sisteme și rețele inteligente de energie FAZATE</t>
  </si>
  <si>
    <t>15.12.2023</t>
  </si>
  <si>
    <t>15.11.2023</t>
  </si>
  <si>
    <t>PDD Finanțarea operaţiunilor privind conservarea biodiversității pentru a îndeplini cerințele directivelor de mediu
FAZATE</t>
  </si>
  <si>
    <t>PDD Finanțarea operaţiunilor privind conservarea biodiversității pentru a îndeplini cerințele directivelor de mediu
PROIECTE NOI</t>
  </si>
  <si>
    <t xml:space="preserve">finanțare operaţiuni privind conservarea biodiversității pentru a îndeplini cerințele directivelor de mediu  </t>
  </si>
  <si>
    <t xml:space="preserve">finanțare operaţiuni pentru dotarea Rețeaua Națională de Monitorizare a Calității Aerului cu echipamente noi (calitate aer) </t>
  </si>
  <si>
    <t>PDD Finanțarea operaţiunilor pentru dotarea RNMCA cu echipamente noi (calitate aer)  PROIECTE NOI</t>
  </si>
  <si>
    <t>PDD Finanțarea operaţiunilor pentru dotarea RNMCA cu echipamente noi (calitate aer) FAZATE</t>
  </si>
  <si>
    <t>PDD Finanțarea măsurilor de intervenție pentru imbunătățirea sistemului de răspuns la risc
FAZATE</t>
  </si>
  <si>
    <t>PDD Promovarea utilizarii surselor de energie regenerabila 
FAZATE</t>
  </si>
  <si>
    <t>15.01.2024</t>
  </si>
  <si>
    <t xml:space="preserve">
15.11.2023</t>
  </si>
  <si>
    <t>15.03.2024</t>
  </si>
  <si>
    <t xml:space="preserve">
15.03.2024</t>
  </si>
  <si>
    <r>
      <t xml:space="preserve">Programul Dezvoltare Durabila 
</t>
    </r>
    <r>
      <rPr>
        <sz val="16"/>
        <color rgb="FFFF0000"/>
        <rFont val="Trebuchet MS"/>
        <family val="2"/>
      </rPr>
      <t>ACTIUNEA 4.1</t>
    </r>
  </si>
  <si>
    <r>
      <t xml:space="preserve">Programul Dezvoltare Durabila 
</t>
    </r>
    <r>
      <rPr>
        <sz val="16"/>
        <color rgb="FFFF0000"/>
        <rFont val="Trebuchet MS"/>
        <family val="2"/>
      </rPr>
      <t>ACTIUNEA 4.3</t>
    </r>
  </si>
  <si>
    <r>
      <t xml:space="preserve">Programul Dezvoltare Durabila 
</t>
    </r>
    <r>
      <rPr>
        <sz val="16"/>
        <color rgb="FFFF0000"/>
        <rFont val="Trebuchet MS"/>
        <family val="2"/>
      </rPr>
      <t>ACTIUNEA 4.5</t>
    </r>
  </si>
  <si>
    <r>
      <t xml:space="preserve">Programul Dezvoltare Durabila 
</t>
    </r>
    <r>
      <rPr>
        <sz val="16"/>
        <color rgb="FFFF0000"/>
        <rFont val="Trebuchet MS"/>
        <family val="2"/>
      </rPr>
      <t>ACTIUNEA 4.6</t>
    </r>
  </si>
  <si>
    <r>
      <t xml:space="preserve">Programul Dezvoltare Durabila 
</t>
    </r>
    <r>
      <rPr>
        <sz val="16"/>
        <color rgb="FFFF0000"/>
        <rFont val="Trebuchet MS"/>
        <family val="2"/>
      </rPr>
      <t>MOTRU</t>
    </r>
    <r>
      <rPr>
        <sz val="16"/>
        <rFont val="Trebuchet MS"/>
        <family val="2"/>
      </rPr>
      <t xml:space="preserve">
</t>
    </r>
    <r>
      <rPr>
        <sz val="16"/>
        <color rgb="FFFF0000"/>
        <rFont val="Trebuchet MS"/>
        <family val="2"/>
      </rPr>
      <t>ACTIUNEA 4.2</t>
    </r>
    <r>
      <rPr>
        <sz val="16"/>
        <rFont val="Trebuchet MS"/>
        <family val="2"/>
      </rPr>
      <t xml:space="preserve"> </t>
    </r>
  </si>
  <si>
    <r>
      <t xml:space="preserve">PROGRAMUL DEZVOLTARE DURABILA
</t>
    </r>
    <r>
      <rPr>
        <sz val="16"/>
        <color rgb="FFFF0000"/>
        <rFont val="Trebuchet MS"/>
        <family val="2"/>
      </rPr>
      <t>ACTIUNEA 4.4</t>
    </r>
  </si>
  <si>
    <t xml:space="preserve">PROGRAMUL DEZVOLTARE DURABILA
</t>
  </si>
  <si>
    <t>PDD Proiecte regionale de apă şi apă uzată  FAZATE</t>
  </si>
  <si>
    <t>PDD Finanțarea investiţiilor pentru modernizarea rețelei naționale de monitorizare a calității apei FAZATE</t>
  </si>
  <si>
    <t>PDD Finanțarea proiectelor pentru care a fost aplicabil mecanismul de finanțare descris la art. I din OUG 109/2022 
Proiecte  NOI</t>
  </si>
  <si>
    <t>PDD Pregătirea proiectelor de investiții de apă și apă uzată
AT</t>
  </si>
  <si>
    <t>PDD Finanțarea investițiilor pentru modernizarea rețelei naționale de monitorizare a calității apei
Proiecte  NOI</t>
  </si>
  <si>
    <t>Îmbunătățirea modului de gestionare a deșeurilor municipale în vedere asigurării tranziției spre economia circulara</t>
  </si>
  <si>
    <t>PDD 	Investiții individuale suplimentare pentru închiderea și reabilitarea depozitelor de deșeuri municipale neconforme
 Proiecte  NOI</t>
  </si>
  <si>
    <t>PDD 	Proiecte regionale de apă şi apă uzată
 Proiecte  NOI</t>
  </si>
  <si>
    <t xml:space="preserve">PDD 	Consolidarea capacității actorilor și a politicii de regionalizare în sectorul de apă și apă uzată
AT
</t>
  </si>
  <si>
    <t>PDD Îmbunătățirea modului de gestionare a deșeurilor municipale în vedere asigurării tranziției spre economia circulară
Proiecte NOI</t>
  </si>
  <si>
    <t>PDD Consolidarea capacității instituționale a MMAP  și a ANRSC 
proiecte AT</t>
  </si>
  <si>
    <t>PDD Pregătirea portofoliului de proiecte
 proiecte AT</t>
  </si>
  <si>
    <t>Pregatirea portofoliului de proiecte aferent perioadei 2021-2027 și post 2027</t>
  </si>
  <si>
    <t>PDD 
Reducerea emisiilor de GES și creşterea eficienţei energetice în sistemele de producere a energiei termice</t>
  </si>
  <si>
    <t>PDD Finanțarea măsurilor de intervenție pentru imbunătățirea sistemului de răspuns la risc
Proiecte NOI</t>
  </si>
  <si>
    <t>PDD
Reducerea emisiilor de GES și creşterea eficienţei energetice în sistemele de distribuție și transporta energiei termice
 Proiecte NOI</t>
  </si>
  <si>
    <t xml:space="preserve">PDD Promovarea utilizarii surselor de energie regenerabila  
Proiecte  NOI </t>
  </si>
  <si>
    <t>PDD Sisteme și rețele inteligente de energie Proiecte  NOI</t>
  </si>
  <si>
    <t>PDD Îmbunătățirea modului de gestionare a deșeurilor municipale în vedere asigurării tranziției spre economia circulară
Fazate</t>
  </si>
  <si>
    <t>MMAP si ANRSC</t>
  </si>
  <si>
    <t>27.11.2023</t>
  </si>
  <si>
    <t>31.01.2024</t>
  </si>
  <si>
    <t xml:space="preserve">
15.05.2024</t>
  </si>
  <si>
    <r>
      <t xml:space="preserve">Calendar estimativ consolidat lansare apeluri de proiecte in anul 2023
- PROGRAMELE FINANȚATE ÎN CADRUL POLITICII DE COEZIUNE 2021-2027 - </t>
    </r>
    <r>
      <rPr>
        <b/>
        <sz val="24"/>
        <color rgb="FFFF0000"/>
        <rFont val="Trebuchet MS"/>
        <family val="2"/>
      </rPr>
      <t>VERS. 2 /12.06.2023</t>
    </r>
  </si>
  <si>
    <t xml:space="preserve">
trim 2/2024</t>
  </si>
  <si>
    <t xml:space="preserve">
trim 4/2025</t>
  </si>
  <si>
    <t>14.09.2023</t>
  </si>
  <si>
    <t xml:space="preserve">30 APELURI </t>
  </si>
  <si>
    <r>
      <t>PDD 
Reducerea emisiilor de GES și creşterea eficienţei energetice în sistemele de distribuție și transporta energiei termice</t>
    </r>
    <r>
      <rPr>
        <b/>
        <sz val="22"/>
        <color rgb="FFFF0000"/>
        <rFont val="Trebuchet MS"/>
        <family val="2"/>
      </rPr>
      <t xml:space="preserve">
</t>
    </r>
    <r>
      <rPr>
        <b/>
        <sz val="22"/>
        <rFont val="Trebuchet MS"/>
        <family val="2"/>
      </rPr>
      <t xml:space="preserve"> FAZATE</t>
    </r>
  </si>
  <si>
    <t>PDD Finanțarea măsurilor de prevenție (managementul principalelor tipuri de risc identificate în PNMRD) 
FAZATE</t>
  </si>
  <si>
    <t>PDD Finanțarea măsurilor de prevenție (managementul principalelor tipuri de risc identificate în PNMRD)
Proiecte NOI</t>
  </si>
  <si>
    <t xml:space="preserve">
10.06.2024/
15.12.2024*</t>
  </si>
  <si>
    <r>
      <t xml:space="preserve">PDD Conversia și modernizarea rețelelor de transport și distribuție a gazelor pentru adăugarea în sistem a gazelor din surse regenerabile și a gazelor cu emisii reduse de carbon *
</t>
    </r>
    <r>
      <rPr>
        <b/>
        <sz val="18"/>
        <rFont val="Trebuchet MS"/>
        <family val="2"/>
      </rPr>
      <t>*In cazul in care se accepta modificarea PDD, se va deschide un apel de proiecte fazate pentru contiaurea finantarii priectelor depuse in POIM OS 8.2 (lansare trim. I 2024)</t>
    </r>
  </si>
  <si>
    <t>2024
13 apeluri</t>
  </si>
  <si>
    <t xml:space="preserve">2023
17 apeluri
</t>
  </si>
  <si>
    <t xml:space="preserve">PROGRAMUL DEZVOLTARE DURABILA ACTIUNEA 4.4
</t>
  </si>
  <si>
    <r>
      <t>MIPE -</t>
    </r>
    <r>
      <rPr>
        <sz val="22"/>
        <rFont val="Trebuchet MS"/>
        <family val="2"/>
      </rPr>
      <t xml:space="preserve"> AM PDD</t>
    </r>
  </si>
  <si>
    <t>Buget total apel (euro)
estimat</t>
  </si>
  <si>
    <t>Buget total apel (euro) UE
estimat</t>
  </si>
  <si>
    <t>Buget total maxim apel (euro) utilizand supracontractare
estimat</t>
  </si>
  <si>
    <t>Buget total acțiune (euro)</t>
  </si>
  <si>
    <t>Din care buget UE acțiune (euro)</t>
  </si>
  <si>
    <t xml:space="preserve">FEDR </t>
  </si>
  <si>
    <t>FEDR+FC</t>
  </si>
  <si>
    <t>FEDR - nu exista alocare conform PDD aprobat - s-as pus din alocarea existenta jumatate</t>
  </si>
  <si>
    <t>19.10.2023</t>
  </si>
  <si>
    <t>12.10.2023</t>
  </si>
  <si>
    <t>PDD Îmbunătățirea modului de gestionare a deșeurilor municipale în vedere asigurării tranziției spre economia circulară
ETAPIZATE</t>
  </si>
  <si>
    <t>PDD Proiecte regionale de apă şi apă uzată  ETAPIZATE</t>
  </si>
  <si>
    <t>PDD Finanțarea investițiilor pentru modernizarea rețelei naționale de monitorizare a calității apei
Proiecte  NOI (laborator)</t>
  </si>
  <si>
    <t>PDD Finanțarea investiţiilor pentru modernizarea rețelei naționale de monitorizare a calității apei ETAPIZATE (laborator)</t>
  </si>
  <si>
    <t>PDD Finanțarea operaţiunilor privind conservarea biodiversității pentru a îndeplini cerințele directivelor de mediu
Proiecte ETAPIZATE</t>
  </si>
  <si>
    <t>PDD Investigarea preliminară și detaliată a siturilor contaminate  - Proiecte NOI</t>
  </si>
  <si>
    <t>PDD Consolidarea capacității instituționale a MMAP  și a ANRSC 
proiecte NOI /AT</t>
  </si>
  <si>
    <t>PDD Pregătirea portofoliului de 
 proiecte deseuri - proiecte NOI /  AT</t>
  </si>
  <si>
    <t>05.01.2024</t>
  </si>
  <si>
    <t xml:space="preserve">PDD Pregătirea proiectelor de investiții de apă și apă uzată
Proiecte  NOI </t>
  </si>
  <si>
    <t>sprijin pregatire proiecte</t>
  </si>
  <si>
    <t>sprijin consolidare capacitate entitati apa</t>
  </si>
  <si>
    <t xml:space="preserve">PDD 	Consolidarea capacității actorilor și a politicii de regionalizare în sectorul de apă și apă uzată
Proiecte  NOI
</t>
  </si>
  <si>
    <t>PDD Pregătirea proiectelor de investiții de apă și apă uzată
Proiecte  de pregatire ETAPIZATE</t>
  </si>
  <si>
    <t>Proiecte in sectorul deseuri - Proiecte pregatire proiecte deseuri Etapizate</t>
  </si>
  <si>
    <t>Apă, apă uzată, P1, act 1.1 si 1.2</t>
  </si>
  <si>
    <t>Apă, apă uzată, P1, act 1.2</t>
  </si>
  <si>
    <t xml:space="preserve">Economie circulară, P1, act 1.3 </t>
  </si>
  <si>
    <t>Economie circulară, P1, act 1.3</t>
  </si>
  <si>
    <t>Biodiversitate, P2, act 2.1</t>
  </si>
  <si>
    <t>Calitatea aerului, P2, act 2.2</t>
  </si>
  <si>
    <t>Situri contaminate, inclusiv deșeuri contaminate, P2, act 2.3</t>
  </si>
  <si>
    <t>Managementul riscurilor și dezastrelor, P3, act 3.2</t>
  </si>
  <si>
    <t xml:space="preserve">Managementul riscurilor și dezastrelor, P3, act 3.1 </t>
  </si>
  <si>
    <t>Energie și eficientă energetică, P4, act 4.1</t>
  </si>
  <si>
    <t>Energie și eficientă energetică, P4, act 4.3</t>
  </si>
  <si>
    <t>Energie și eficientă energetică, P4, act 4.2</t>
  </si>
  <si>
    <t>Energie și eficientă energetică, P4, act 4.4</t>
  </si>
  <si>
    <t>Energie și eficientă energetică, P4, act 4.5</t>
  </si>
  <si>
    <t>Energie și eficientă energetică, P4, act 4.6</t>
  </si>
  <si>
    <t xml:space="preserve">Programul Dezvoltare Durabila 
</t>
  </si>
  <si>
    <t>finanțare investiții pentru modernizarea rețelei naționale de monitorizare a calității apei  ETAPIZATE</t>
  </si>
  <si>
    <t>Dată ESTIMATĂ publicare ghid final
(zz/ll/an)</t>
  </si>
  <si>
    <t xml:space="preserve">Dată ESTIMATĂ deschidere apel
(zz/ll/an)  </t>
  </si>
  <si>
    <t>06.06.2024</t>
  </si>
  <si>
    <t xml:space="preserve">21.12.2023
</t>
  </si>
  <si>
    <t>21.12.2023
publicat</t>
  </si>
  <si>
    <t>30.04.2024</t>
  </si>
  <si>
    <t>15.06.2024</t>
  </si>
  <si>
    <t>31.12.2025</t>
  </si>
  <si>
    <t>21.05.2024</t>
  </si>
  <si>
    <t>23.05.2024</t>
  </si>
  <si>
    <t xml:space="preserve"> 28.06.2024</t>
  </si>
  <si>
    <t>28.03.2024</t>
  </si>
  <si>
    <t>02.04.2024</t>
  </si>
  <si>
    <t>31.12.2015</t>
  </si>
  <si>
    <t xml:space="preserve"> 31.12.2024</t>
  </si>
  <si>
    <t xml:space="preserve">29.05.2024 </t>
  </si>
  <si>
    <t xml:space="preserve">23.05.2024 </t>
  </si>
  <si>
    <t xml:space="preserve"> 15.06.2024</t>
  </si>
  <si>
    <t xml:space="preserve">25.03.2024 </t>
  </si>
  <si>
    <t xml:space="preserve">21.03.2024 </t>
  </si>
  <si>
    <t xml:space="preserve"> 30.06.2025</t>
  </si>
  <si>
    <t xml:space="preserve">21.05.2024 </t>
  </si>
  <si>
    <t>08.04.2024</t>
  </si>
  <si>
    <t xml:space="preserve">12.02.2024 </t>
  </si>
  <si>
    <t>08.02.2024 -</t>
  </si>
  <si>
    <t xml:space="preserve"> 31.03.2025</t>
  </si>
  <si>
    <t xml:space="preserve">27.05.2024 </t>
  </si>
  <si>
    <t>31.05.2024 -</t>
  </si>
  <si>
    <t>28.05.2024</t>
  </si>
  <si>
    <t xml:space="preserve">
10.06.2024
</t>
  </si>
  <si>
    <t>31.03.2025</t>
  </si>
  <si>
    <t>22.12.2023
PUBLICAT</t>
  </si>
  <si>
    <t>PDD Modernizarea şi extinderea rețelelor de transport si distribuţie gaze naturale  FAZATE</t>
  </si>
  <si>
    <t xml:space="preserve">PDD Conversia și modernizarea rețelelor de transport și distribuție a gazelor pentru adăugarea în sistem a gazelor din surse regenerabile și a gazelor cu emisii reduse de carbon 
</t>
  </si>
  <si>
    <t xml:space="preserve">08.02.2024 </t>
  </si>
  <si>
    <t>16.01.2024</t>
  </si>
  <si>
    <t xml:space="preserve">10.04.2024 </t>
  </si>
  <si>
    <t>Finanțare investiții integrate de dezvoltare a sistemelor de apă și apă uzată ETAPIZATE</t>
  </si>
  <si>
    <t>Asociații de dezvoltare intercomunitară/Autorități publice locale din regiunile mai puțin dezvoltate ale României</t>
  </si>
  <si>
    <t xml:space="preserve">Finanțare operaţiuni privind conservarea biodiversității pentru a îndeplini cerințele directivelor de mediu  </t>
  </si>
  <si>
    <t xml:space="preserve">Finanțare operaţiuni pentru dotarea Rețeaua Națională de Monitorizare a Calității Aerului cu echipamente noi (calitate aer) </t>
  </si>
  <si>
    <t xml:space="preserve">33 APELURI </t>
  </si>
  <si>
    <r>
      <t>PDD 
Reducerea emisiilor de GES și creşterea eficienţei energetice în sistemele de distribuție și transporta energiei termice</t>
    </r>
    <r>
      <rPr>
        <sz val="11"/>
        <color rgb="FFFF0000"/>
        <rFont val="Trebuchet MS"/>
        <family val="2"/>
      </rPr>
      <t xml:space="preserve">
</t>
    </r>
    <r>
      <rPr>
        <sz val="11"/>
        <rFont val="Trebuchet MS"/>
        <family val="2"/>
      </rPr>
      <t xml:space="preserve"> FAZATE</t>
    </r>
  </si>
  <si>
    <t xml:space="preserve">Programul Dezvoltare Durabila 
MOTRU
 </t>
  </si>
  <si>
    <t>12.02.2024</t>
  </si>
  <si>
    <t>23.04.2024</t>
  </si>
  <si>
    <t>26.04.2024</t>
  </si>
  <si>
    <t>Calendar estimativ consolidat lansare apeluri de proiecte în 2023-2024
Programul Dezvoltare Durabilă -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</si>
</sst>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00_-;\-* #,##0.00_-;_-* &quot;-&quot;??_-;_-@_-"/>
    <numFmt numFmtId="166" formatCode="[$-418]mmmm\-yy;@"/>
    <numFmt numFmtId="167" formatCode="_-* #,##0\ _l_e_i_-;\-* #,##0\ _l_e_i_-;_-* &quot;-&quot;??\ _l_e_i_-;_-@_-"/>
  </numFmts>
  <fonts count="34"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16"/>
      <name val="Trebuchet MS"/>
      <family val="2"/>
    </font>
    <font>
      <b/>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20"/>
      <color rgb="FF000099"/>
      <name val="Trebuchet MS"/>
      <family val="2"/>
    </font>
    <font>
      <sz val="11"/>
      <color rgb="FFFF0000"/>
      <name val="Calibri"/>
      <family val="2"/>
      <scheme val="minor"/>
    </font>
    <font>
      <sz val="16"/>
      <color rgb="FFFF0000"/>
      <name val="Trebuchet MS"/>
      <family val="2"/>
    </font>
    <font>
      <b/>
      <sz val="24"/>
      <color rgb="FFFF0000"/>
      <name val="Trebuchet MS"/>
      <family val="2"/>
    </font>
    <font>
      <b/>
      <sz val="18"/>
      <color theme="1"/>
      <name val="Trebuchet MS"/>
      <family val="2"/>
    </font>
    <font>
      <b/>
      <sz val="16"/>
      <color theme="1"/>
      <name val="Trebuchet MS"/>
      <family val="2"/>
    </font>
    <font>
      <b/>
      <sz val="22"/>
      <name val="Trebuchet MS"/>
      <family val="2"/>
    </font>
    <font>
      <b/>
      <sz val="22"/>
      <color rgb="FFFF0000"/>
      <name val="Trebuchet MS"/>
      <family val="2"/>
    </font>
    <font>
      <b/>
      <sz val="24"/>
      <name val="Trebuchet MS"/>
      <family val="2"/>
    </font>
    <font>
      <sz val="22"/>
      <name val="Trebuchet MS"/>
      <family val="2"/>
    </font>
    <font>
      <sz val="8"/>
      <name val="Calibri"/>
      <family val="2"/>
      <charset val="238"/>
      <scheme val="minor"/>
    </font>
    <font>
      <b/>
      <sz val="20"/>
      <color theme="1"/>
      <name val="Trebuchet MS"/>
      <family val="2"/>
    </font>
    <font>
      <sz val="20"/>
      <color theme="1"/>
      <name val="Trebuchet MS"/>
      <family val="2"/>
    </font>
    <font>
      <b/>
      <sz val="11"/>
      <name val="Trebuchet MS"/>
      <family val="2"/>
    </font>
    <font>
      <sz val="11"/>
      <name val="Trebuchet MS"/>
      <family val="2"/>
    </font>
    <font>
      <sz val="11"/>
      <color theme="1"/>
      <name val="Trebuchet MS"/>
      <family val="2"/>
    </font>
    <font>
      <sz val="11"/>
      <color rgb="FFFF0000"/>
      <name val="Trebuchet MS"/>
      <family val="2"/>
    </font>
  </fonts>
  <fills count="24">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rgb="FF66FFFF"/>
        <bgColor indexed="64"/>
      </patternFill>
    </fill>
    <fill>
      <patternFill patternType="solid">
        <fgColor rgb="FFFFC000"/>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0">
    <xf numFmtId="0" fontId="0" fillId="0" borderId="0"/>
    <xf numFmtId="0" fontId="3" fillId="0" borderId="0"/>
    <xf numFmtId="165" fontId="2"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4" fillId="0" borderId="0"/>
    <xf numFmtId="164" fontId="2" fillId="0" borderId="0" applyFont="0" applyFill="0" applyBorder="0" applyAlignment="0" applyProtection="0"/>
    <xf numFmtId="0" fontId="3" fillId="0" borderId="0"/>
    <xf numFmtId="0" fontId="1" fillId="0" borderId="0"/>
  </cellStyleXfs>
  <cellXfs count="334">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3" fontId="10" fillId="0" borderId="0" xfId="0" applyNumberFormat="1" applyFont="1" applyAlignment="1">
      <alignment horizontal="center" vertical="center" wrapText="1"/>
    </xf>
    <xf numFmtId="0" fontId="12" fillId="0" borderId="0" xfId="0" applyFont="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3" fontId="12" fillId="4" borderId="1" xfId="0" applyNumberFormat="1" applyFont="1" applyFill="1" applyBorder="1" applyAlignment="1">
      <alignment horizontal="right" vertical="center" wrapText="1"/>
    </xf>
    <xf numFmtId="0" fontId="12" fillId="5" borderId="0" xfId="0" applyFont="1" applyFill="1" applyAlignment="1">
      <alignment horizontal="center" vertical="center"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3" fontId="12" fillId="6" borderId="1" xfId="0" applyNumberFormat="1" applyFont="1" applyFill="1" applyBorder="1" applyAlignment="1">
      <alignment horizontal="right" vertical="center" wrapText="1"/>
    </xf>
    <xf numFmtId="0" fontId="11"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top" wrapText="1"/>
    </xf>
    <xf numFmtId="3" fontId="7" fillId="0" borderId="1" xfId="0" applyNumberFormat="1" applyFont="1" applyBorder="1" applyAlignment="1">
      <alignment horizontal="center" vertical="center"/>
    </xf>
    <xf numFmtId="0" fontId="14" fillId="0" borderId="0" xfId="0" applyFont="1" applyAlignment="1">
      <alignment horizontal="center" vertical="center" wrapText="1"/>
    </xf>
    <xf numFmtId="0" fontId="15" fillId="7" borderId="2" xfId="0" applyFont="1" applyFill="1" applyBorder="1" applyAlignment="1">
      <alignment horizontal="center" vertical="center" wrapText="1"/>
    </xf>
    <xf numFmtId="3" fontId="15" fillId="7" borderId="2" xfId="0" applyNumberFormat="1" applyFont="1" applyFill="1" applyBorder="1" applyAlignment="1">
      <alignment horizontal="center" vertical="center" wrapText="1"/>
    </xf>
    <xf numFmtId="14" fontId="17" fillId="7" borderId="2" xfId="0" applyNumberFormat="1" applyFont="1" applyFill="1" applyBorder="1" applyAlignment="1">
      <alignment horizontal="center" vertical="center" wrapText="1"/>
    </xf>
    <xf numFmtId="14" fontId="17" fillId="7" borderId="2" xfId="0" applyNumberFormat="1" applyFont="1" applyFill="1" applyBorder="1" applyAlignment="1">
      <alignment horizontal="center" vertical="top" wrapText="1"/>
    </xf>
    <xf numFmtId="14" fontId="10" fillId="0" borderId="0" xfId="0" applyNumberFormat="1" applyFont="1" applyAlignment="1">
      <alignment horizontal="center" vertical="center" wrapText="1"/>
    </xf>
    <xf numFmtId="14" fontId="10" fillId="0" borderId="0" xfId="0" applyNumberFormat="1" applyFont="1" applyAlignment="1">
      <alignment horizontal="center" vertical="center"/>
    </xf>
    <xf numFmtId="14" fontId="10" fillId="0" borderId="0" xfId="0" applyNumberFormat="1" applyFont="1" applyAlignment="1">
      <alignment horizontal="center" vertical="top" wrapText="1"/>
    </xf>
    <xf numFmtId="166" fontId="9" fillId="4"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xf>
    <xf numFmtId="166" fontId="7" fillId="0" borderId="1" xfId="5" applyNumberFormat="1" applyFont="1" applyBorder="1" applyAlignment="1">
      <alignment horizontal="center" vertical="center" wrapText="1"/>
    </xf>
    <xf numFmtId="166" fontId="7" fillId="0" borderId="1" xfId="0" applyNumberFormat="1" applyFont="1" applyBorder="1" applyAlignment="1" applyProtection="1">
      <alignment horizontal="center" vertical="center"/>
      <protection locked="0"/>
    </xf>
    <xf numFmtId="166" fontId="7" fillId="0" borderId="1" xfId="0" applyNumberFormat="1" applyFont="1" applyBorder="1" applyAlignment="1">
      <alignment horizontal="center" vertical="center"/>
    </xf>
    <xf numFmtId="166" fontId="9" fillId="4" borderId="1" xfId="0" applyNumberFormat="1" applyFont="1" applyFill="1" applyBorder="1" applyAlignment="1">
      <alignment horizontal="center" vertical="top" wrapText="1"/>
    </xf>
    <xf numFmtId="166" fontId="9"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top" wrapText="1"/>
    </xf>
    <xf numFmtId="166" fontId="8" fillId="0" borderId="1" xfId="5" applyNumberFormat="1" applyFont="1" applyBorder="1" applyAlignment="1">
      <alignment horizontal="center" vertical="center" wrapText="1"/>
    </xf>
    <xf numFmtId="166" fontId="8" fillId="0" borderId="1" xfId="0" applyNumberFormat="1" applyFont="1" applyBorder="1" applyAlignment="1" applyProtection="1">
      <alignment horizontal="center" vertical="center"/>
      <protection locked="0"/>
    </xf>
    <xf numFmtId="166" fontId="8" fillId="0" borderId="1" xfId="0" applyNumberFormat="1" applyFont="1" applyBorder="1" applyAlignment="1">
      <alignment horizontal="center" vertical="center"/>
    </xf>
    <xf numFmtId="0" fontId="7" fillId="0" borderId="1" xfId="0" applyFont="1" applyBorder="1" applyAlignment="1">
      <alignment horizontal="left" vertical="center" wrapText="1"/>
    </xf>
    <xf numFmtId="3" fontId="7" fillId="0" borderId="1" xfId="7" applyNumberFormat="1" applyFont="1" applyFill="1" applyBorder="1" applyAlignment="1" applyProtection="1">
      <alignment horizontal="right" vertical="center" wrapText="1"/>
      <protection locked="0"/>
    </xf>
    <xf numFmtId="0" fontId="7" fillId="0" borderId="1" xfId="0" applyFont="1" applyBorder="1" applyAlignment="1" applyProtection="1">
      <alignment vertical="center" wrapText="1"/>
      <protection locked="0"/>
    </xf>
    <xf numFmtId="3" fontId="7" fillId="0" borderId="1" xfId="7" applyNumberFormat="1" applyFont="1" applyFill="1" applyBorder="1" applyAlignment="1" applyProtection="1">
      <alignment horizontal="right" vertical="center"/>
      <protection locked="0"/>
    </xf>
    <xf numFmtId="3" fontId="7" fillId="0" borderId="1" xfId="9" applyNumberFormat="1" applyFont="1" applyBorder="1" applyAlignment="1">
      <alignment horizontal="right" vertical="center" wrapText="1"/>
    </xf>
    <xf numFmtId="0" fontId="7" fillId="0" borderId="1" xfId="0" applyFont="1" applyBorder="1" applyAlignment="1" applyProtection="1">
      <alignment vertical="center"/>
      <protection locked="0"/>
    </xf>
    <xf numFmtId="0" fontId="7" fillId="0" borderId="1" xfId="5" applyFont="1" applyBorder="1" applyAlignment="1">
      <alignment horizontal="left" vertical="center" wrapText="1"/>
    </xf>
    <xf numFmtId="166" fontId="12" fillId="4" borderId="1" xfId="0" applyNumberFormat="1" applyFont="1" applyFill="1" applyBorder="1" applyAlignment="1">
      <alignment horizontal="center" vertical="center" wrapText="1"/>
    </xf>
    <xf numFmtId="166" fontId="12" fillId="4" borderId="1" xfId="0" applyNumberFormat="1" applyFont="1" applyFill="1" applyBorder="1" applyAlignment="1">
      <alignment horizontal="center" vertical="center"/>
    </xf>
    <xf numFmtId="0" fontId="7" fillId="0" borderId="1" xfId="0" applyFont="1" applyBorder="1" applyAlignment="1">
      <alignment horizontal="center" vertical="top" wrapText="1"/>
    </xf>
    <xf numFmtId="3" fontId="7" fillId="0" borderId="1" xfId="0" applyNumberFormat="1" applyFont="1" applyBorder="1" applyAlignment="1">
      <alignment horizontal="right" vertical="top" wrapText="1"/>
    </xf>
    <xf numFmtId="0" fontId="7" fillId="0" borderId="1" xfId="0" applyFont="1" applyBorder="1" applyAlignment="1">
      <alignment horizontal="center" vertical="top"/>
    </xf>
    <xf numFmtId="166" fontId="8" fillId="0" borderId="1" xfId="0" applyNumberFormat="1" applyFont="1" applyBorder="1" applyAlignment="1">
      <alignment horizontal="center" vertical="top"/>
    </xf>
    <xf numFmtId="166" fontId="12" fillId="4" borderId="1" xfId="0" applyNumberFormat="1" applyFont="1" applyFill="1" applyBorder="1" applyAlignment="1">
      <alignment horizontal="center" vertical="top" wrapText="1"/>
    </xf>
    <xf numFmtId="14" fontId="8"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3" fontId="7" fillId="0" borderId="1" xfId="0" applyNumberFormat="1" applyFont="1" applyBorder="1" applyAlignment="1">
      <alignment horizontal="right" vertical="center"/>
    </xf>
    <xf numFmtId="164" fontId="7" fillId="0" borderId="1" xfId="7" applyFont="1" applyFill="1" applyBorder="1" applyAlignment="1">
      <alignment horizontal="center" vertical="center"/>
    </xf>
    <xf numFmtId="164" fontId="7" fillId="0" borderId="1" xfId="7" applyFont="1" applyFill="1" applyBorder="1" applyAlignment="1">
      <alignment horizontal="center" vertical="center" wrapText="1"/>
    </xf>
    <xf numFmtId="3" fontId="7" fillId="0" borderId="1" xfId="0" applyNumberFormat="1" applyFont="1" applyBorder="1" applyAlignment="1">
      <alignment horizontal="center" vertical="center" wrapText="1"/>
    </xf>
    <xf numFmtId="166" fontId="7" fillId="0" borderId="1" xfId="0" applyNumberFormat="1"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right" vertical="center" wrapText="1"/>
    </xf>
    <xf numFmtId="0" fontId="12" fillId="6" borderId="1" xfId="0" applyFont="1" applyFill="1" applyBorder="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vertical="top" wrapText="1"/>
    </xf>
    <xf numFmtId="14" fontId="10" fillId="0" borderId="0" xfId="0" applyNumberFormat="1" applyFont="1" applyAlignment="1">
      <alignment horizontal="center" vertical="top"/>
    </xf>
    <xf numFmtId="0" fontId="13" fillId="6" borderId="1" xfId="0" applyFont="1" applyFill="1" applyBorder="1" applyAlignment="1">
      <alignment horizontal="center" vertical="center" wrapText="1"/>
    </xf>
    <xf numFmtId="0" fontId="9" fillId="0" borderId="0" xfId="0" applyFont="1" applyAlignment="1">
      <alignment horizontal="center" vertical="center"/>
    </xf>
    <xf numFmtId="3" fontId="10" fillId="0" borderId="0" xfId="0" applyNumberFormat="1" applyFont="1" applyAlignment="1">
      <alignment horizontal="center" vertical="center"/>
    </xf>
    <xf numFmtId="0" fontId="13" fillId="0" borderId="4" xfId="0" applyFont="1" applyBorder="1" applyAlignment="1">
      <alignment horizontal="left" vertical="center" wrapText="1"/>
    </xf>
    <xf numFmtId="166" fontId="9" fillId="0" borderId="1" xfId="0" applyNumberFormat="1" applyFont="1" applyBorder="1" applyAlignment="1">
      <alignment horizontal="center" vertical="center"/>
    </xf>
    <xf numFmtId="3" fontId="7" fillId="0" borderId="1" xfId="3" applyNumberFormat="1" applyFont="1" applyBorder="1" applyAlignment="1">
      <alignment horizontal="right" vertical="center" wrapText="1"/>
    </xf>
    <xf numFmtId="166" fontId="7" fillId="0" borderId="1" xfId="0" applyNumberFormat="1" applyFont="1" applyBorder="1" applyAlignment="1" applyProtection="1">
      <alignment horizontal="center" vertical="center" wrapText="1"/>
      <protection locked="0"/>
    </xf>
    <xf numFmtId="14" fontId="7" fillId="0" borderId="1" xfId="0" applyNumberFormat="1"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left" vertical="top" wrapText="1"/>
    </xf>
    <xf numFmtId="166" fontId="7" fillId="0" borderId="1" xfId="5" applyNumberFormat="1" applyFont="1" applyBorder="1" applyAlignment="1">
      <alignment horizontal="center" vertical="top" wrapText="1"/>
    </xf>
    <xf numFmtId="166" fontId="7" fillId="0" borderId="1" xfId="0" applyNumberFormat="1" applyFont="1" applyBorder="1" applyAlignment="1">
      <alignment horizontal="center" vertical="top"/>
    </xf>
    <xf numFmtId="166" fontId="7" fillId="0" borderId="1" xfId="0" applyNumberFormat="1" applyFont="1" applyBorder="1" applyAlignment="1" applyProtection="1">
      <alignment horizontal="center" vertical="top"/>
      <protection locked="0"/>
    </xf>
    <xf numFmtId="166" fontId="7" fillId="0" borderId="1" xfId="0" applyNumberFormat="1" applyFont="1" applyBorder="1" applyAlignment="1">
      <alignment horizontal="center" vertical="top" wrapText="1"/>
    </xf>
    <xf numFmtId="0" fontId="13" fillId="0" borderId="4" xfId="0" applyFont="1" applyBorder="1" applyAlignment="1">
      <alignment horizontal="left" vertical="center"/>
    </xf>
    <xf numFmtId="0" fontId="9" fillId="0" borderId="1" xfId="0" applyFont="1" applyBorder="1" applyAlignment="1">
      <alignment horizontal="center" vertical="center" wrapText="1"/>
    </xf>
    <xf numFmtId="3" fontId="9" fillId="0" borderId="1" xfId="0" applyNumberFormat="1" applyFont="1" applyBorder="1" applyAlignment="1">
      <alignment horizontal="right" vertical="center" wrapText="1"/>
    </xf>
    <xf numFmtId="0" fontId="9" fillId="0" borderId="1" xfId="0" applyFont="1" applyBorder="1" applyAlignment="1">
      <alignment horizontal="center" vertical="center"/>
    </xf>
    <xf numFmtId="166" fontId="7" fillId="8" borderId="1" xfId="5" applyNumberFormat="1" applyFont="1" applyFill="1" applyBorder="1" applyAlignment="1">
      <alignment horizontal="center" vertical="center" wrapText="1"/>
    </xf>
    <xf numFmtId="0" fontId="7" fillId="8" borderId="1" xfId="0" applyFont="1" applyFill="1" applyBorder="1" applyAlignment="1">
      <alignment horizontal="center" vertical="center"/>
    </xf>
    <xf numFmtId="0" fontId="12" fillId="9" borderId="0" xfId="0" applyFont="1" applyFill="1" applyAlignment="1">
      <alignment horizontal="center" vertical="center" wrapText="1"/>
    </xf>
    <xf numFmtId="0" fontId="7"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166" fontId="7" fillId="9" borderId="1" xfId="5" applyNumberFormat="1" applyFont="1" applyFill="1" applyBorder="1" applyAlignment="1">
      <alignment horizontal="center" vertical="center" wrapText="1"/>
    </xf>
    <xf numFmtId="166" fontId="7" fillId="9" borderId="1" xfId="0" applyNumberFormat="1" applyFont="1" applyFill="1" applyBorder="1" applyAlignment="1">
      <alignment horizontal="center" vertical="center" wrapText="1"/>
    </xf>
    <xf numFmtId="166" fontId="7" fillId="9" borderId="1" xfId="0" applyNumberFormat="1" applyFont="1" applyFill="1" applyBorder="1" applyAlignment="1" applyProtection="1">
      <alignment horizontal="center" vertical="center"/>
      <protection locked="0"/>
    </xf>
    <xf numFmtId="0" fontId="7" fillId="9" borderId="0" xfId="0" applyFont="1" applyFill="1" applyAlignment="1">
      <alignment horizontal="center" vertical="center" wrapText="1"/>
    </xf>
    <xf numFmtId="0" fontId="7" fillId="10" borderId="0" xfId="0" applyFont="1" applyFill="1" applyAlignment="1">
      <alignment horizontal="center" vertical="center" wrapText="1"/>
    </xf>
    <xf numFmtId="0" fontId="7" fillId="10" borderId="1" xfId="0" applyFont="1" applyFill="1" applyBorder="1" applyAlignment="1">
      <alignment horizontal="center" vertical="center" wrapText="1"/>
    </xf>
    <xf numFmtId="166" fontId="7" fillId="10" borderId="1" xfId="0" applyNumberFormat="1" applyFont="1" applyFill="1" applyBorder="1" applyAlignment="1" applyProtection="1">
      <alignment horizontal="center" vertical="center" wrapText="1"/>
      <protection locked="0"/>
    </xf>
    <xf numFmtId="166" fontId="7" fillId="10" borderId="1"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 xfId="0"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166" fontId="7" fillId="4" borderId="1" xfId="5" applyNumberFormat="1" applyFont="1" applyFill="1" applyBorder="1" applyAlignment="1">
      <alignment horizontal="center" vertical="center" wrapText="1"/>
    </xf>
    <xf numFmtId="0" fontId="7" fillId="11" borderId="0" xfId="0" applyFont="1" applyFill="1" applyAlignment="1">
      <alignment horizontal="center" vertical="center" wrapText="1"/>
    </xf>
    <xf numFmtId="0" fontId="7" fillId="11" borderId="1" xfId="0" applyFont="1" applyFill="1" applyBorder="1" applyAlignment="1">
      <alignment horizontal="center" vertical="center" wrapText="1"/>
    </xf>
    <xf numFmtId="166" fontId="7" fillId="11" borderId="1" xfId="5" applyNumberFormat="1" applyFont="1" applyFill="1" applyBorder="1" applyAlignment="1">
      <alignment horizontal="center" vertical="center" wrapText="1"/>
    </xf>
    <xf numFmtId="166" fontId="7" fillId="11" borderId="1" xfId="0" applyNumberFormat="1"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1" xfId="0" applyFont="1" applyFill="1" applyBorder="1" applyAlignment="1">
      <alignment horizontal="center" vertical="center" wrapText="1"/>
    </xf>
    <xf numFmtId="3" fontId="7" fillId="12" borderId="1" xfId="0" applyNumberFormat="1" applyFont="1" applyFill="1" applyBorder="1" applyAlignment="1">
      <alignment horizontal="right" vertical="center" wrapText="1"/>
    </xf>
    <xf numFmtId="166" fontId="7" fillId="12" borderId="1" xfId="5" applyNumberFormat="1" applyFont="1" applyFill="1" applyBorder="1" applyAlignment="1">
      <alignment horizontal="center" vertical="center" wrapText="1"/>
    </xf>
    <xf numFmtId="166" fontId="7" fillId="12" borderId="1" xfId="0" applyNumberFormat="1"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1" xfId="0" applyFont="1" applyFill="1" applyBorder="1" applyAlignment="1">
      <alignment horizontal="center" vertical="center" wrapText="1"/>
    </xf>
    <xf numFmtId="166" fontId="7" fillId="13" borderId="1" xfId="0" applyNumberFormat="1" applyFont="1" applyFill="1" applyBorder="1" applyAlignment="1" applyProtection="1">
      <alignment horizontal="center" vertical="center" wrapText="1"/>
      <protection locked="0"/>
    </xf>
    <xf numFmtId="166" fontId="7" fillId="13" borderId="1" xfId="0" applyNumberFormat="1" applyFont="1" applyFill="1" applyBorder="1" applyAlignment="1">
      <alignment horizontal="center" vertical="center" wrapText="1"/>
    </xf>
    <xf numFmtId="0" fontId="7" fillId="14" borderId="0" xfId="0" applyFont="1" applyFill="1" applyAlignment="1">
      <alignment horizontal="center" vertical="center" wrapText="1"/>
    </xf>
    <xf numFmtId="0" fontId="7" fillId="14" borderId="1" xfId="0" applyFont="1" applyFill="1" applyBorder="1" applyAlignment="1">
      <alignment horizontal="center" vertical="center" wrapText="1"/>
    </xf>
    <xf numFmtId="166" fontId="7" fillId="14" borderId="1" xfId="0" applyNumberFormat="1" applyFont="1" applyFill="1" applyBorder="1" applyAlignment="1" applyProtection="1">
      <alignment horizontal="center" vertical="center" wrapText="1"/>
      <protection locked="0"/>
    </xf>
    <xf numFmtId="166" fontId="7" fillId="14" borderId="1" xfId="0" applyNumberFormat="1" applyFont="1" applyFill="1" applyBorder="1" applyAlignment="1">
      <alignment horizontal="center" vertical="center" wrapText="1"/>
    </xf>
    <xf numFmtId="0" fontId="7" fillId="15"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right" vertical="center" wrapText="1"/>
    </xf>
    <xf numFmtId="166" fontId="7" fillId="2" borderId="1" xfId="5"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21" fillId="0" borderId="0" xfId="0" applyFont="1" applyAlignment="1">
      <alignment horizontal="center" vertical="center" wrapText="1"/>
    </xf>
    <xf numFmtId="0" fontId="8" fillId="9"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1" fillId="0" borderId="0" xfId="0" applyFont="1" applyAlignment="1">
      <alignment horizontal="center" vertical="top" wrapText="1"/>
    </xf>
    <xf numFmtId="0" fontId="22" fillId="10" borderId="1" xfId="0" applyFont="1" applyFill="1" applyBorder="1" applyAlignment="1">
      <alignment vertical="center" wrapText="1"/>
    </xf>
    <xf numFmtId="0" fontId="21" fillId="0" borderId="0" xfId="0" applyFont="1" applyAlignment="1">
      <alignment horizontal="center" vertical="center"/>
    </xf>
    <xf numFmtId="14" fontId="21" fillId="0" borderId="0" xfId="0" applyNumberFormat="1" applyFont="1" applyAlignment="1">
      <alignment horizontal="center" vertical="center" wrapText="1"/>
    </xf>
    <xf numFmtId="14" fontId="21" fillId="0" borderId="0" xfId="0" applyNumberFormat="1" applyFont="1" applyAlignment="1">
      <alignment horizontal="center" vertical="top" wrapText="1"/>
    </xf>
    <xf numFmtId="0" fontId="15"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6" fontId="25" fillId="9" borderId="1" xfId="0" applyNumberFormat="1" applyFont="1" applyFill="1" applyBorder="1" applyAlignment="1">
      <alignment horizontal="center" vertical="center" wrapText="1"/>
    </xf>
    <xf numFmtId="166" fontId="25" fillId="10" borderId="1" xfId="0" applyNumberFormat="1" applyFont="1" applyFill="1" applyBorder="1" applyAlignment="1">
      <alignment horizontal="center" vertical="center" wrapText="1"/>
    </xf>
    <xf numFmtId="166" fontId="25" fillId="4" borderId="1" xfId="0" applyNumberFormat="1" applyFont="1" applyFill="1" applyBorder="1" applyAlignment="1">
      <alignment horizontal="center" vertical="center" wrapText="1"/>
    </xf>
    <xf numFmtId="166" fontId="25" fillId="11"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center" wrapText="1"/>
    </xf>
    <xf numFmtId="166" fontId="25" fillId="13" borderId="1" xfId="0" applyNumberFormat="1" applyFont="1" applyFill="1" applyBorder="1" applyAlignment="1">
      <alignment horizontal="center" vertical="center" wrapText="1"/>
    </xf>
    <xf numFmtId="166" fontId="25" fillId="14" borderId="1" xfId="0" applyNumberFormat="1" applyFont="1" applyFill="1" applyBorder="1" applyAlignment="1">
      <alignment horizontal="center" vertical="center" wrapText="1"/>
    </xf>
    <xf numFmtId="166" fontId="25" fillId="2"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166" fontId="25"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67" fontId="21" fillId="0" borderId="0" xfId="7" applyNumberFormat="1" applyFont="1" applyAlignment="1">
      <alignment horizontal="center" vertical="center" wrapText="1"/>
    </xf>
    <xf numFmtId="167" fontId="15" fillId="7" borderId="2" xfId="7" applyNumberFormat="1" applyFont="1" applyFill="1" applyBorder="1" applyAlignment="1">
      <alignment horizontal="center" vertical="center" wrapText="1"/>
    </xf>
    <xf numFmtId="167" fontId="21" fillId="0" borderId="0" xfId="7" applyNumberFormat="1" applyFont="1" applyAlignment="1">
      <alignment horizontal="center" vertical="top" wrapText="1"/>
    </xf>
    <xf numFmtId="166" fontId="25" fillId="16" borderId="1" xfId="0" applyNumberFormat="1" applyFont="1" applyFill="1" applyBorder="1" applyAlignment="1">
      <alignment horizontal="center" vertical="center" wrapText="1"/>
    </xf>
    <xf numFmtId="164" fontId="21" fillId="0" borderId="0" xfId="7" applyFont="1" applyAlignment="1">
      <alignment horizontal="center" vertical="center" wrapText="1"/>
    </xf>
    <xf numFmtId="167" fontId="10" fillId="0" borderId="0" xfId="7" applyNumberFormat="1" applyFont="1" applyAlignment="1">
      <alignment horizontal="center" vertical="center" wrapText="1"/>
    </xf>
    <xf numFmtId="167" fontId="21" fillId="0" borderId="0" xfId="0" applyNumberFormat="1" applyFont="1" applyAlignment="1">
      <alignment horizontal="center" vertical="center" wrapText="1"/>
    </xf>
    <xf numFmtId="0" fontId="7" fillId="17"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23" fillId="19" borderId="1" xfId="0" applyFont="1" applyFill="1" applyBorder="1" applyAlignment="1">
      <alignment horizontal="center" vertical="center" wrapText="1"/>
    </xf>
    <xf numFmtId="0" fontId="8" fillId="19" borderId="1" xfId="0" applyFont="1" applyFill="1" applyBorder="1" applyAlignment="1">
      <alignment horizontal="center" vertical="center" wrapText="1"/>
    </xf>
    <xf numFmtId="0" fontId="8" fillId="4" borderId="1" xfId="0" applyFont="1" applyFill="1" applyBorder="1" applyAlignment="1">
      <alignment horizontal="center" vertical="center"/>
    </xf>
    <xf numFmtId="166" fontId="23" fillId="4" borderId="1" xfId="0" applyNumberFormat="1" applyFont="1" applyFill="1" applyBorder="1" applyAlignment="1">
      <alignment horizontal="center" vertical="center" wrapText="1"/>
    </xf>
    <xf numFmtId="3"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xf>
    <xf numFmtId="3" fontId="7" fillId="1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10"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3" fontId="7" fillId="11" borderId="1" xfId="0" applyNumberFormat="1" applyFont="1" applyFill="1" applyBorder="1" applyAlignment="1">
      <alignment horizontal="center" vertical="center" wrapText="1"/>
    </xf>
    <xf numFmtId="3" fontId="7" fillId="13" borderId="1" xfId="0" applyNumberFormat="1" applyFont="1" applyFill="1" applyBorder="1" applyAlignment="1">
      <alignment horizontal="center" vertical="center" wrapText="1"/>
    </xf>
    <xf numFmtId="3" fontId="7" fillId="14" borderId="1" xfId="0" applyNumberFormat="1" applyFont="1" applyFill="1" applyBorder="1" applyAlignment="1">
      <alignment horizontal="center" vertical="center" wrapText="1"/>
    </xf>
    <xf numFmtId="3" fontId="7" fillId="17" borderId="1" xfId="0" applyNumberFormat="1" applyFont="1" applyFill="1" applyBorder="1" applyAlignment="1">
      <alignment horizontal="center" vertical="center" wrapText="1"/>
    </xf>
    <xf numFmtId="3" fontId="7" fillId="18" borderId="1" xfId="0" applyNumberFormat="1" applyFont="1" applyFill="1" applyBorder="1" applyAlignment="1">
      <alignment horizontal="center" vertical="center" wrapText="1"/>
    </xf>
    <xf numFmtId="3" fontId="7" fillId="19" borderId="1" xfId="0" applyNumberFormat="1" applyFont="1" applyFill="1" applyBorder="1" applyAlignment="1">
      <alignment horizontal="center" vertical="center" wrapText="1"/>
    </xf>
    <xf numFmtId="37" fontId="7" fillId="9" borderId="1" xfId="7" applyNumberFormat="1" applyFont="1" applyFill="1" applyBorder="1" applyAlignment="1">
      <alignment horizontal="center" vertical="center" wrapText="1"/>
    </xf>
    <xf numFmtId="0" fontId="7" fillId="18" borderId="0" xfId="0" applyFont="1" applyFill="1" applyAlignment="1">
      <alignment horizontal="center" vertical="center" wrapText="1"/>
    </xf>
    <xf numFmtId="166" fontId="7" fillId="18" borderId="1" xfId="5" applyNumberFormat="1" applyFont="1" applyFill="1" applyBorder="1" applyAlignment="1">
      <alignment horizontal="center" vertical="center" wrapText="1"/>
    </xf>
    <xf numFmtId="166" fontId="7" fillId="18" borderId="1" xfId="0" applyNumberFormat="1" applyFont="1" applyFill="1" applyBorder="1" applyAlignment="1">
      <alignment horizontal="center" vertical="center" wrapText="1"/>
    </xf>
    <xf numFmtId="166" fontId="7" fillId="18" borderId="1" xfId="0" applyNumberFormat="1" applyFont="1" applyFill="1" applyBorder="1" applyAlignment="1" applyProtection="1">
      <alignment horizontal="center" vertical="center"/>
      <protection locked="0"/>
    </xf>
    <xf numFmtId="0" fontId="7" fillId="20" borderId="1" xfId="0" applyFont="1" applyFill="1" applyBorder="1" applyAlignment="1">
      <alignment horizontal="center" vertical="center" wrapText="1"/>
    </xf>
    <xf numFmtId="0" fontId="23" fillId="20" borderId="1" xfId="0" applyFont="1" applyFill="1" applyBorder="1" applyAlignment="1">
      <alignment horizontal="center" vertical="center" wrapText="1"/>
    </xf>
    <xf numFmtId="0" fontId="8" fillId="20" borderId="1" xfId="0" applyFont="1" applyFill="1" applyBorder="1" applyAlignment="1">
      <alignment horizontal="center" vertical="center" wrapText="1"/>
    </xf>
    <xf numFmtId="37" fontId="7" fillId="20" borderId="1" xfId="7" applyNumberFormat="1" applyFont="1" applyFill="1" applyBorder="1" applyAlignment="1">
      <alignment horizontal="center" vertical="center" wrapText="1"/>
    </xf>
    <xf numFmtId="166" fontId="25" fillId="20"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top" wrapText="1"/>
    </xf>
    <xf numFmtId="164" fontId="28" fillId="0" borderId="0" xfId="7" applyFont="1" applyAlignment="1">
      <alignment horizontal="center"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center" vertical="top" wrapText="1"/>
    </xf>
    <xf numFmtId="0" fontId="12" fillId="21" borderId="0" xfId="0" applyFont="1" applyFill="1" applyAlignment="1">
      <alignment horizontal="center" vertical="center" wrapText="1"/>
    </xf>
    <xf numFmtId="0" fontId="7" fillId="21" borderId="0" xfId="0" applyFont="1" applyFill="1" applyAlignment="1">
      <alignment horizontal="center" vertical="center" wrapText="1"/>
    </xf>
    <xf numFmtId="0" fontId="7" fillId="22" borderId="0" xfId="0" applyFont="1" applyFill="1" applyAlignment="1">
      <alignment horizontal="center" vertical="center" wrapText="1"/>
    </xf>
    <xf numFmtId="0" fontId="7" fillId="23" borderId="0" xfId="0" applyFont="1" applyFill="1" applyAlignment="1">
      <alignment horizontal="center" vertical="center" wrapText="1"/>
    </xf>
    <xf numFmtId="0" fontId="9" fillId="5" borderId="0" xfId="0" applyFont="1" applyFill="1" applyAlignment="1">
      <alignment horizontal="center" vertical="center" wrapText="1"/>
    </xf>
    <xf numFmtId="0" fontId="30" fillId="7" borderId="2" xfId="0" applyFont="1" applyFill="1" applyBorder="1" applyAlignment="1">
      <alignment horizontal="center" vertical="center" wrapText="1"/>
    </xf>
    <xf numFmtId="14" fontId="30" fillId="7" borderId="2" xfId="0" applyNumberFormat="1"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3" fontId="30" fillId="4" borderId="1" xfId="0" applyNumberFormat="1" applyFont="1" applyFill="1" applyBorder="1" applyAlignment="1">
      <alignment horizontal="right" vertical="center" wrapText="1"/>
    </xf>
    <xf numFmtId="0" fontId="30" fillId="4" borderId="1" xfId="0" applyFont="1" applyFill="1" applyBorder="1" applyAlignment="1">
      <alignment horizontal="center" vertical="center"/>
    </xf>
    <xf numFmtId="166" fontId="30" fillId="4" borderId="1" xfId="0" applyNumberFormat="1" applyFont="1" applyFill="1" applyBorder="1" applyAlignment="1">
      <alignment horizontal="center" vertical="center" wrapText="1"/>
    </xf>
    <xf numFmtId="166" fontId="31" fillId="4" borderId="1" xfId="0" applyNumberFormat="1" applyFont="1" applyFill="1" applyBorder="1" applyAlignment="1">
      <alignment horizontal="center" vertical="center"/>
    </xf>
    <xf numFmtId="166" fontId="31" fillId="4" borderId="1" xfId="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8" borderId="1" xfId="0" applyFont="1" applyFill="1" applyBorder="1" applyAlignment="1">
      <alignment horizontal="center" vertical="center" wrapText="1"/>
    </xf>
    <xf numFmtId="3" fontId="31" fillId="8" borderId="1" xfId="0" applyNumberFormat="1" applyFont="1" applyFill="1" applyBorder="1" applyAlignment="1">
      <alignment horizontal="center" vertical="center" wrapText="1"/>
    </xf>
    <xf numFmtId="0" fontId="31" fillId="8" borderId="6" xfId="0" applyFont="1" applyFill="1" applyBorder="1" applyAlignment="1">
      <alignment horizontal="center" vertical="center" wrapText="1"/>
    </xf>
    <xf numFmtId="166" fontId="31" fillId="8" borderId="1" xfId="0" applyNumberFormat="1" applyFont="1" applyFill="1" applyBorder="1" applyAlignment="1">
      <alignment horizontal="center" vertical="center" wrapText="1"/>
    </xf>
    <xf numFmtId="166" fontId="31" fillId="8" borderId="1" xfId="0" applyNumberFormat="1" applyFont="1" applyFill="1" applyBorder="1" applyAlignment="1" applyProtection="1">
      <alignment horizontal="center" vertical="center"/>
      <protection locked="0"/>
    </xf>
    <xf numFmtId="3" fontId="31" fillId="0" borderId="6" xfId="0" applyNumberFormat="1" applyFont="1" applyBorder="1" applyAlignment="1">
      <alignment horizontal="center" vertical="center" wrapText="1"/>
    </xf>
    <xf numFmtId="166" fontId="31" fillId="0" borderId="6" xfId="5" applyNumberFormat="1" applyFont="1" applyBorder="1" applyAlignment="1">
      <alignment horizontal="center" vertical="center" wrapText="1"/>
    </xf>
    <xf numFmtId="166" fontId="31" fillId="8" borderId="6" xfId="0" applyNumberFormat="1" applyFont="1" applyFill="1" applyBorder="1" applyAlignment="1">
      <alignment horizontal="center" vertical="center" wrapText="1"/>
    </xf>
    <xf numFmtId="3" fontId="31" fillId="8" borderId="9" xfId="0" applyNumberFormat="1" applyFont="1" applyFill="1" applyBorder="1" applyAlignment="1">
      <alignment horizontal="center" wrapText="1"/>
    </xf>
    <xf numFmtId="166" fontId="31" fillId="8" borderId="6" xfId="0" applyNumberFormat="1" applyFont="1" applyFill="1" applyBorder="1" applyAlignment="1">
      <alignment horizontal="center" wrapText="1"/>
    </xf>
    <xf numFmtId="166" fontId="31" fillId="8" borderId="6" xfId="5" applyNumberFormat="1" applyFont="1" applyFill="1" applyBorder="1" applyAlignment="1">
      <alignment horizontal="center" wrapText="1"/>
    </xf>
    <xf numFmtId="166" fontId="31" fillId="8" borderId="11" xfId="0" applyNumberFormat="1" applyFont="1" applyFill="1" applyBorder="1" applyAlignment="1" applyProtection="1">
      <alignment horizontal="center"/>
      <protection locked="0"/>
    </xf>
    <xf numFmtId="166" fontId="31" fillId="8" borderId="8" xfId="0" applyNumberFormat="1" applyFont="1" applyFill="1" applyBorder="1" applyAlignment="1">
      <alignment horizontal="center" vertical="center" wrapText="1"/>
    </xf>
    <xf numFmtId="3" fontId="31" fillId="8" borderId="10" xfId="0" applyNumberFormat="1" applyFont="1" applyFill="1" applyBorder="1" applyAlignment="1">
      <alignment horizontal="center" wrapText="1"/>
    </xf>
    <xf numFmtId="166" fontId="31" fillId="8" borderId="8" xfId="0" applyNumberFormat="1" applyFont="1" applyFill="1" applyBorder="1" applyAlignment="1">
      <alignment horizontal="center" wrapText="1"/>
    </xf>
    <xf numFmtId="166" fontId="31" fillId="8" borderId="12" xfId="0" applyNumberFormat="1" applyFont="1" applyFill="1" applyBorder="1" applyAlignment="1" applyProtection="1">
      <alignment horizontal="center"/>
      <protection locked="0"/>
    </xf>
    <xf numFmtId="166" fontId="31" fillId="8" borderId="8" xfId="5" applyNumberFormat="1" applyFont="1" applyFill="1" applyBorder="1" applyAlignment="1">
      <alignment horizontal="center" vertical="center" wrapText="1"/>
    </xf>
    <xf numFmtId="166" fontId="31" fillId="8" borderId="6" xfId="5" applyNumberFormat="1" applyFont="1" applyFill="1" applyBorder="1" applyAlignment="1">
      <alignment horizontal="center" vertical="center" wrapText="1"/>
    </xf>
    <xf numFmtId="166" fontId="31" fillId="8" borderId="8" xfId="0" applyNumberFormat="1" applyFont="1" applyFill="1" applyBorder="1" applyAlignment="1" applyProtection="1">
      <alignment horizontal="center" vertical="center"/>
      <protection locked="0"/>
    </xf>
    <xf numFmtId="166" fontId="31" fillId="0" borderId="1" xfId="0" applyNumberFormat="1" applyFont="1" applyBorder="1" applyAlignment="1">
      <alignment horizontal="center" vertical="center" wrapText="1"/>
    </xf>
    <xf numFmtId="166" fontId="31" fillId="0" borderId="8" xfId="5" applyNumberFormat="1" applyFont="1" applyBorder="1" applyAlignment="1">
      <alignment horizontal="center" vertical="center" wrapText="1"/>
    </xf>
    <xf numFmtId="166" fontId="31" fillId="0" borderId="1" xfId="0" applyNumberFormat="1" applyFont="1" applyBorder="1" applyAlignment="1" applyProtection="1">
      <alignment horizontal="center" vertical="center"/>
      <protection locked="0"/>
    </xf>
    <xf numFmtId="0" fontId="32" fillId="8" borderId="1" xfId="0" applyFont="1" applyFill="1" applyBorder="1" applyAlignment="1">
      <alignment horizontal="center" vertical="center" wrapText="1"/>
    </xf>
    <xf numFmtId="0" fontId="32" fillId="0" borderId="1" xfId="0" applyFont="1" applyBorder="1" applyAlignment="1">
      <alignment vertical="center" wrapText="1"/>
    </xf>
    <xf numFmtId="166" fontId="31" fillId="0" borderId="1" xfId="0" applyNumberFormat="1" applyFont="1" applyBorder="1" applyAlignment="1" applyProtection="1">
      <alignment horizontal="center" vertical="center" wrapText="1"/>
      <protection locked="0"/>
    </xf>
    <xf numFmtId="166" fontId="31" fillId="0" borderId="1" xfId="5" applyNumberFormat="1" applyFont="1" applyBorder="1" applyAlignment="1">
      <alignment horizontal="center" vertical="center" wrapText="1"/>
    </xf>
    <xf numFmtId="166" fontId="31" fillId="8" borderId="1" xfId="5" applyNumberFormat="1" applyFont="1" applyFill="1" applyBorder="1" applyAlignment="1">
      <alignment horizontal="center" vertical="center" wrapText="1"/>
    </xf>
    <xf numFmtId="166" fontId="31" fillId="8" borderId="1" xfId="0" applyNumberFormat="1"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3" fontId="30" fillId="0" borderId="1" xfId="0" applyNumberFormat="1" applyFont="1" applyBorder="1" applyAlignment="1">
      <alignment horizontal="center" vertical="center" wrapText="1"/>
    </xf>
    <xf numFmtId="166" fontId="30" fillId="0" borderId="1" xfId="0" applyNumberFormat="1" applyFont="1" applyBorder="1" applyAlignment="1">
      <alignment horizontal="center" vertical="center" wrapText="1"/>
    </xf>
    <xf numFmtId="166" fontId="30" fillId="0" borderId="1" xfId="0" applyNumberFormat="1" applyFont="1" applyBorder="1" applyAlignment="1">
      <alignment horizontal="center" vertical="center"/>
    </xf>
    <xf numFmtId="0" fontId="31" fillId="0" borderId="6" xfId="0" applyFont="1" applyBorder="1" applyAlignment="1">
      <alignment horizontal="center" vertical="center" wrapText="1"/>
    </xf>
    <xf numFmtId="3" fontId="32" fillId="0" borderId="1" xfId="0" applyNumberFormat="1" applyFont="1" applyBorder="1" applyAlignment="1">
      <alignment horizontal="center" vertical="center" wrapText="1"/>
    </xf>
    <xf numFmtId="3" fontId="7" fillId="9" borderId="1"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3" fontId="7" fillId="0" borderId="1" xfId="0" applyNumberFormat="1"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13" borderId="6" xfId="0" applyNumberFormat="1" applyFont="1" applyFill="1" applyBorder="1" applyAlignment="1">
      <alignment horizontal="center" vertical="center" wrapText="1"/>
    </xf>
    <xf numFmtId="3" fontId="7" fillId="13" borderId="8" xfId="0" applyNumberFormat="1" applyFont="1" applyFill="1" applyBorder="1" applyAlignment="1">
      <alignment horizontal="center" vertical="center" wrapText="1"/>
    </xf>
    <xf numFmtId="3" fontId="7" fillId="14" borderId="6" xfId="0" applyNumberFormat="1" applyFont="1" applyFill="1" applyBorder="1" applyAlignment="1">
      <alignment horizontal="center" vertical="center" wrapText="1"/>
    </xf>
    <xf numFmtId="3" fontId="7" fillId="14" borderId="8" xfId="0" applyNumberFormat="1" applyFont="1" applyFill="1" applyBorder="1" applyAlignment="1">
      <alignment horizontal="center" vertical="center" wrapText="1"/>
    </xf>
    <xf numFmtId="3" fontId="7" fillId="11" borderId="6" xfId="0" applyNumberFormat="1" applyFont="1" applyFill="1" applyBorder="1" applyAlignment="1">
      <alignment horizontal="center" vertical="center" wrapText="1"/>
    </xf>
    <xf numFmtId="3" fontId="7" fillId="11" borderId="8" xfId="0" applyNumberFormat="1" applyFont="1" applyFill="1" applyBorder="1" applyAlignment="1">
      <alignment horizontal="center" vertical="center" wrapText="1"/>
    </xf>
    <xf numFmtId="3" fontId="7" fillId="10" borderId="7" xfId="0" applyNumberFormat="1" applyFont="1" applyFill="1" applyBorder="1" applyAlignment="1">
      <alignment horizontal="center" vertical="center" wrapText="1"/>
    </xf>
    <xf numFmtId="3" fontId="7" fillId="10" borderId="8"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7" fillId="4" borderId="8" xfId="0" applyNumberFormat="1" applyFont="1" applyFill="1" applyBorder="1" applyAlignment="1">
      <alignment horizontal="center" vertical="center" wrapText="1"/>
    </xf>
    <xf numFmtId="3" fontId="7" fillId="0" borderId="1" xfId="0" applyNumberFormat="1" applyFont="1" applyBorder="1" applyAlignment="1">
      <alignment horizontal="right" vertical="center" wrapText="1"/>
    </xf>
    <xf numFmtId="0" fontId="13" fillId="0" borderId="4" xfId="0" applyFont="1" applyBorder="1" applyAlignment="1">
      <alignment horizontal="left" vertical="center" wrapText="1"/>
    </xf>
    <xf numFmtId="166" fontId="8"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3" fontId="7" fillId="18" borderId="6" xfId="0" applyNumberFormat="1" applyFont="1" applyFill="1" applyBorder="1" applyAlignment="1">
      <alignment horizontal="center" vertical="center" wrapText="1"/>
    </xf>
    <xf numFmtId="3" fontId="7" fillId="18" borderId="8" xfId="0" applyNumberFormat="1" applyFont="1" applyFill="1" applyBorder="1" applyAlignment="1">
      <alignment horizontal="center" vertical="center" wrapText="1"/>
    </xf>
    <xf numFmtId="3" fontId="7" fillId="19" borderId="6" xfId="0" applyNumberFormat="1" applyFont="1" applyFill="1" applyBorder="1" applyAlignment="1">
      <alignment horizontal="center" vertical="center" wrapText="1"/>
    </xf>
    <xf numFmtId="3" fontId="7" fillId="19" borderId="8" xfId="0" applyNumberFormat="1" applyFont="1" applyFill="1" applyBorder="1" applyAlignment="1">
      <alignment horizontal="center" vertical="center" wrapText="1"/>
    </xf>
    <xf numFmtId="3" fontId="7" fillId="17" borderId="6" xfId="0" applyNumberFormat="1" applyFont="1" applyFill="1" applyBorder="1" applyAlignment="1">
      <alignment horizontal="center" vertical="center" wrapText="1"/>
    </xf>
    <xf numFmtId="3" fontId="7" fillId="17" borderId="8"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8" xfId="0" applyFont="1" applyFill="1" applyBorder="1" applyAlignment="1">
      <alignment horizontal="center" vertical="center" wrapText="1"/>
    </xf>
    <xf numFmtId="166" fontId="20" fillId="9" borderId="6" xfId="0" applyNumberFormat="1" applyFont="1" applyFill="1" applyBorder="1" applyAlignment="1">
      <alignment horizontal="center" vertical="center" wrapText="1"/>
    </xf>
    <xf numFmtId="166" fontId="25" fillId="9" borderId="8" xfId="0" applyNumberFormat="1" applyFont="1" applyFill="1" applyBorder="1" applyAlignment="1">
      <alignment horizontal="center" vertical="center" wrapText="1"/>
    </xf>
    <xf numFmtId="166" fontId="20" fillId="9" borderId="8" xfId="0" applyNumberFormat="1" applyFont="1" applyFill="1" applyBorder="1" applyAlignment="1">
      <alignment horizontal="center" vertical="center" wrapText="1"/>
    </xf>
    <xf numFmtId="0" fontId="23" fillId="9" borderId="6" xfId="0" applyFont="1" applyFill="1" applyBorder="1" applyAlignment="1">
      <alignment horizontal="center" vertical="center" wrapText="1"/>
    </xf>
    <xf numFmtId="0" fontId="23" fillId="9" borderId="8" xfId="0" applyFont="1" applyFill="1" applyBorder="1" applyAlignment="1">
      <alignment horizontal="center" vertical="center" wrapText="1"/>
    </xf>
    <xf numFmtId="166" fontId="31" fillId="0" borderId="6" xfId="0" applyNumberFormat="1" applyFont="1" applyBorder="1" applyAlignment="1">
      <alignment horizontal="center" vertical="center" wrapText="1"/>
    </xf>
    <xf numFmtId="166" fontId="31" fillId="0" borderId="8" xfId="0" applyNumberFormat="1" applyFont="1" applyBorder="1" applyAlignment="1">
      <alignment horizontal="center" vertical="center" wrapText="1"/>
    </xf>
    <xf numFmtId="0" fontId="32" fillId="0" borderId="6" xfId="0" applyFont="1" applyBorder="1" applyAlignment="1">
      <alignment horizontal="center" vertical="center" wrapText="1"/>
    </xf>
    <xf numFmtId="0" fontId="32" fillId="0" borderId="8" xfId="0" applyFont="1" applyBorder="1" applyAlignment="1">
      <alignment horizontal="center" vertical="center" wrapText="1"/>
    </xf>
    <xf numFmtId="166" fontId="32" fillId="0" borderId="6" xfId="0" applyNumberFormat="1" applyFont="1" applyBorder="1" applyAlignment="1">
      <alignment horizontal="center" vertical="center" wrapText="1"/>
    </xf>
    <xf numFmtId="166" fontId="32" fillId="0" borderId="8" xfId="0" applyNumberFormat="1" applyFont="1" applyBorder="1" applyAlignment="1">
      <alignment horizontal="center" vertical="center" wrapText="1"/>
    </xf>
    <xf numFmtId="0" fontId="13"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31" fillId="8" borderId="6" xfId="0" applyFont="1" applyFill="1" applyBorder="1" applyAlignment="1">
      <alignment horizontal="center" vertical="center" wrapText="1"/>
    </xf>
    <xf numFmtId="0" fontId="31" fillId="8" borderId="8" xfId="0" applyFont="1" applyFill="1" applyBorder="1" applyAlignment="1">
      <alignment horizontal="center" vertical="center" wrapText="1"/>
    </xf>
  </cellXfs>
  <cellStyles count="10">
    <cellStyle name="Comma" xfId="7" builtinId="3"/>
    <cellStyle name="Comma 2" xfId="2" xr:uid="{00000000-0005-0000-0000-000001000000}"/>
    <cellStyle name="Comma 3" xfId="4" xr:uid="{00000000-0005-0000-0000-000002000000}"/>
    <cellStyle name="Normal" xfId="0" builtinId="0"/>
    <cellStyle name="Normal 2" xfId="1" xr:uid="{00000000-0005-0000-0000-000004000000}"/>
    <cellStyle name="Normal 2 2 2" xfId="6" xr:uid="{00000000-0005-0000-0000-000005000000}"/>
    <cellStyle name="Normal 2 3 3 2" xfId="8" xr:uid="{00000000-0005-0000-0000-000006000000}"/>
    <cellStyle name="Normal 2 3 5 2 3 2 2" xfId="5" xr:uid="{00000000-0005-0000-0000-000007000000}"/>
    <cellStyle name="Normal 26 2" xfId="3" xr:uid="{00000000-0005-0000-0000-000008000000}"/>
    <cellStyle name="Normal 26 2 2" xfId="9" xr:uid="{00000000-0005-0000-0000-000009000000}"/>
  </cellStyles>
  <dxfs count="1">
    <dxf>
      <numFmt numFmtId="1" formatCode="0"/>
    </dxf>
  </dxfs>
  <tableStyles count="0" defaultTableStyle="TableStyleMedium2" defaultPivotStyle="PivotStyleLight16"/>
  <colors>
    <mruColors>
      <color rgb="FF66FFFF"/>
      <color rgb="FFFFCC99"/>
      <color rgb="FFFFE393"/>
      <color rgb="FFFFFFCC"/>
      <color rgb="FF0000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lansare apeluri PDD_15 ianuarie 2024.xlsx]Sheet1Pivot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92522752"/>
        <c:axId val="91365376"/>
      </c:barChart>
      <c:catAx>
        <c:axId val="9252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365376"/>
        <c:crosses val="autoZero"/>
        <c:auto val="1"/>
        <c:lblAlgn val="ctr"/>
        <c:lblOffset val="100"/>
        <c:noMultiLvlLbl val="0"/>
      </c:catAx>
      <c:valAx>
        <c:axId val="91365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227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 lansare apeluri PDD_15 ianuarie 2024.xlsx]Sheet1Pivot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91400064"/>
        <c:axId val="91401600"/>
      </c:barChart>
      <c:catAx>
        <c:axId val="9140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401600"/>
        <c:crosses val="autoZero"/>
        <c:auto val="1"/>
        <c:lblAlgn val="ctr"/>
        <c:lblOffset val="100"/>
        <c:noMultiLvlLbl val="0"/>
      </c:catAx>
      <c:valAx>
        <c:axId val="91401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4000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1215902</xdr:colOff>
      <xdr:row>0</xdr:row>
      <xdr:rowOff>0</xdr:rowOff>
    </xdr:from>
    <xdr:to>
      <xdr:col>8</xdr:col>
      <xdr:colOff>646544</xdr:colOff>
      <xdr:row>1</xdr:row>
      <xdr:rowOff>131989</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9588" y="0"/>
          <a:ext cx="12023015" cy="147194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1619250</xdr:colOff>
      <xdr:row>0</xdr:row>
      <xdr:rowOff>0</xdr:rowOff>
    </xdr:from>
    <xdr:to>
      <xdr:col>6</xdr:col>
      <xdr:colOff>3929063</xdr:colOff>
      <xdr:row>1</xdr:row>
      <xdr:rowOff>476250</xdr:rowOff>
    </xdr:to>
    <xdr:pic>
      <xdr:nvPicPr>
        <xdr:cNvPr id="2" name="Picture 1">
          <a:extLst>
            <a:ext uri="{FF2B5EF4-FFF2-40B4-BE49-F238E27FC236}">
              <a16:creationId xmlns:a16="http://schemas.microsoft.com/office/drawing/2014/main" id="{17107147-6727-4F79-AEDC-BE4990BD58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0"/>
          <a:ext cx="11998099" cy="153760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1215902</xdr:colOff>
      <xdr:row>0</xdr:row>
      <xdr:rowOff>0</xdr:rowOff>
    </xdr:from>
    <xdr:to>
      <xdr:col>9</xdr:col>
      <xdr:colOff>2141555</xdr:colOff>
      <xdr:row>1</xdr:row>
      <xdr:rowOff>131989</xdr:rowOff>
    </xdr:to>
    <xdr:pic>
      <xdr:nvPicPr>
        <xdr:cNvPr id="2" name="Picture 1">
          <a:extLst>
            <a:ext uri="{FF2B5EF4-FFF2-40B4-BE49-F238E27FC236}">
              <a16:creationId xmlns:a16="http://schemas.microsoft.com/office/drawing/2014/main" id="{C6405891-6BD8-4E9E-BC0E-7116553FAC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702" y="0"/>
          <a:ext cx="12022692" cy="146548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1215902</xdr:colOff>
      <xdr:row>0</xdr:row>
      <xdr:rowOff>0</xdr:rowOff>
    </xdr:from>
    <xdr:to>
      <xdr:col>9</xdr:col>
      <xdr:colOff>2141555</xdr:colOff>
      <xdr:row>1</xdr:row>
      <xdr:rowOff>131989</xdr:rowOff>
    </xdr:to>
    <xdr:pic>
      <xdr:nvPicPr>
        <xdr:cNvPr id="2" name="Picture 1">
          <a:extLst>
            <a:ext uri="{FF2B5EF4-FFF2-40B4-BE49-F238E27FC236}">
              <a16:creationId xmlns:a16="http://schemas.microsoft.com/office/drawing/2014/main" id="{5B3F29C6-0C01-4C74-A3AA-8D2CD163E9D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702" y="0"/>
          <a:ext cx="12003228" cy="146548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749300</xdr:colOff>
      <xdr:row>0</xdr:row>
      <xdr:rowOff>15875</xdr:rowOff>
    </xdr:from>
    <xdr:to>
      <xdr:col>12</xdr:col>
      <xdr:colOff>578467</xdr:colOff>
      <xdr:row>3</xdr:row>
      <xdr:rowOff>79375</xdr:rowOff>
    </xdr:to>
    <xdr:pic>
      <xdr:nvPicPr>
        <xdr:cNvPr id="2" name="Picture 1">
          <a:extLst>
            <a:ext uri="{FF2B5EF4-FFF2-40B4-BE49-F238E27FC236}">
              <a16:creationId xmlns:a16="http://schemas.microsoft.com/office/drawing/2014/main" id="{22EC25C4-2A36-4105-82F7-D3EC31762A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700" y="15875"/>
          <a:ext cx="10620992" cy="1320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V436"/>
  <sheetViews>
    <sheetView view="pageBreakPreview" zoomScale="46" zoomScaleNormal="70" zoomScaleSheetLayoutView="46" workbookViewId="0">
      <pane xSplit="1" ySplit="6" topLeftCell="B393" activePane="bottomRight" state="frozen"/>
      <selection pane="topRight" activeCell="B1" sqref="B1"/>
      <selection pane="bottomLeft" activeCell="A7" sqref="A7"/>
      <selection pane="bottomRight" activeCell="K395" sqref="K395:K396"/>
    </sheetView>
  </sheetViews>
  <sheetFormatPr defaultColWidth="9.140625" defaultRowHeight="160.5" customHeight="1" x14ac:dyDescent="0.25"/>
  <cols>
    <col min="1" max="1" width="12.7109375" style="92" hidden="1" customWidth="1"/>
    <col min="2" max="2" width="10.28515625" style="93" customWidth="1"/>
    <col min="3" max="3" width="24.7109375" style="92" customWidth="1"/>
    <col min="4" max="4" width="0.28515625" style="92" customWidth="1"/>
    <col min="5" max="5" width="26" style="92" customWidth="1"/>
    <col min="6" max="6" width="73.85546875" style="162" customWidth="1"/>
    <col min="7" max="7" width="38.42578125" style="153" customWidth="1"/>
    <col min="8" max="8" width="25.5703125" style="153" customWidth="1"/>
    <col min="9" max="9" width="29.42578125" style="18" customWidth="1"/>
    <col min="10" max="10" width="34.42578125" style="20" customWidth="1"/>
    <col min="11" max="11" width="32.5703125" style="20" customWidth="1"/>
    <col min="12" max="12" width="19.28515625" style="153" customWidth="1"/>
    <col min="13" max="13" width="47.85546875" style="92" customWidth="1"/>
    <col min="14" max="14" width="28" style="92" customWidth="1"/>
    <col min="15" max="15" width="36.85546875" style="166" customWidth="1"/>
    <col min="16" max="16" width="35.28515625" style="94" customWidth="1"/>
    <col min="17" max="17" width="32.140625" style="94" customWidth="1"/>
    <col min="18" max="18" width="32" style="94" customWidth="1"/>
    <col min="19" max="19" width="36.42578125" style="94" customWidth="1"/>
    <col min="20" max="20" width="35.5703125" style="94" customWidth="1"/>
    <col min="21" max="21" width="35.28515625" style="45" customWidth="1"/>
    <col min="22" max="22" width="37.7109375" style="45" customWidth="1"/>
    <col min="23" max="16384" width="9.140625" style="92"/>
  </cols>
  <sheetData>
    <row r="1" spans="2:22" s="18" customFormat="1" ht="105" customHeight="1" x14ac:dyDescent="0.25">
      <c r="B1" s="17"/>
      <c r="F1" s="153"/>
      <c r="G1" s="153"/>
      <c r="H1" s="164"/>
      <c r="J1" s="20"/>
      <c r="K1" s="20"/>
      <c r="L1" s="153"/>
      <c r="O1" s="165"/>
      <c r="P1" s="44"/>
      <c r="Q1" s="44"/>
      <c r="R1" s="44"/>
      <c r="S1" s="44"/>
      <c r="T1" s="44"/>
      <c r="U1" s="43"/>
      <c r="V1" s="45"/>
    </row>
    <row r="2" spans="2:22" s="18" customFormat="1" ht="23.25" x14ac:dyDescent="0.25">
      <c r="B2" s="17"/>
      <c r="F2" s="153"/>
      <c r="G2" s="153"/>
      <c r="H2" s="164"/>
      <c r="J2" s="20"/>
      <c r="K2" s="20"/>
      <c r="L2" s="153"/>
      <c r="O2" s="165"/>
      <c r="P2" s="44"/>
      <c r="Q2" s="44"/>
      <c r="R2" s="44"/>
      <c r="S2" s="44"/>
      <c r="T2" s="44"/>
      <c r="U2" s="43"/>
      <c r="V2" s="45"/>
    </row>
    <row r="3" spans="2:22" s="18" customFormat="1" ht="124.5" customHeight="1" x14ac:dyDescent="0.25">
      <c r="B3" s="17"/>
      <c r="D3" s="286" t="s">
        <v>1809</v>
      </c>
      <c r="E3" s="287"/>
      <c r="F3" s="287"/>
      <c r="G3" s="287"/>
      <c r="H3" s="287"/>
      <c r="I3" s="287"/>
      <c r="J3" s="287"/>
      <c r="K3" s="287"/>
      <c r="L3" s="287"/>
      <c r="O3" s="165"/>
      <c r="P3" s="44"/>
      <c r="Q3" s="44"/>
      <c r="R3" s="44"/>
      <c r="S3" s="44"/>
      <c r="T3" s="44"/>
      <c r="U3" s="43"/>
      <c r="V3" s="45"/>
    </row>
    <row r="4" spans="2:22" s="18" customFormat="1" ht="23.25" x14ac:dyDescent="0.25">
      <c r="B4" s="17"/>
      <c r="F4" s="153"/>
      <c r="G4" s="153"/>
      <c r="H4" s="164"/>
      <c r="J4" s="20"/>
      <c r="K4" s="20"/>
      <c r="L4" s="153"/>
      <c r="O4" s="165"/>
      <c r="P4" s="44"/>
      <c r="Q4" s="44"/>
      <c r="R4" s="44"/>
      <c r="S4" s="44"/>
      <c r="T4" s="44"/>
      <c r="U4" s="43"/>
      <c r="V4" s="45"/>
    </row>
    <row r="5" spans="2:22" s="18" customFormat="1" ht="24" thickBot="1" x14ac:dyDescent="0.3">
      <c r="B5" s="17"/>
      <c r="F5" s="153"/>
      <c r="G5" s="153"/>
      <c r="H5" s="164"/>
      <c r="J5" s="20"/>
      <c r="K5" s="20"/>
      <c r="L5" s="153"/>
      <c r="O5" s="165"/>
      <c r="P5" s="44"/>
      <c r="Q5" s="44"/>
      <c r="R5" s="44"/>
      <c r="S5" s="44"/>
      <c r="T5" s="44"/>
      <c r="U5" s="43"/>
      <c r="V5" s="45"/>
    </row>
    <row r="6" spans="2:22" s="38" customFormat="1" ht="153" customHeight="1" x14ac:dyDescent="0.25">
      <c r="B6" s="39" t="s">
        <v>0</v>
      </c>
      <c r="C6" s="39" t="s">
        <v>4</v>
      </c>
      <c r="D6" s="39" t="s">
        <v>738</v>
      </c>
      <c r="E6" s="39" t="s">
        <v>1</v>
      </c>
      <c r="F6" s="39" t="s">
        <v>2</v>
      </c>
      <c r="G6" s="39" t="s">
        <v>3</v>
      </c>
      <c r="H6" s="39" t="s">
        <v>43</v>
      </c>
      <c r="I6" s="39" t="s">
        <v>47</v>
      </c>
      <c r="J6" s="40" t="s">
        <v>53</v>
      </c>
      <c r="K6" s="40" t="s">
        <v>54</v>
      </c>
      <c r="L6" s="39" t="s">
        <v>55</v>
      </c>
      <c r="M6" s="39" t="s">
        <v>48</v>
      </c>
      <c r="N6" s="39" t="s">
        <v>46</v>
      </c>
      <c r="O6" s="39" t="s">
        <v>402</v>
      </c>
      <c r="P6" s="39" t="s">
        <v>403</v>
      </c>
      <c r="Q6" s="41" t="s">
        <v>49</v>
      </c>
      <c r="R6" s="41" t="s">
        <v>50</v>
      </c>
      <c r="S6" s="41" t="s">
        <v>44</v>
      </c>
      <c r="T6" s="41" t="s">
        <v>45</v>
      </c>
      <c r="U6" s="41" t="s">
        <v>51</v>
      </c>
      <c r="V6" s="41" t="s">
        <v>52</v>
      </c>
    </row>
    <row r="7" spans="2:22" s="34" customFormat="1" ht="160.5" hidden="1" customHeight="1" x14ac:dyDescent="0.25">
      <c r="B7" s="31">
        <v>1</v>
      </c>
      <c r="C7" s="31" t="s">
        <v>835</v>
      </c>
      <c r="D7" s="31" t="s">
        <v>1183</v>
      </c>
      <c r="E7" s="31" t="s">
        <v>8</v>
      </c>
      <c r="F7" s="63" t="s">
        <v>156</v>
      </c>
      <c r="G7" s="63" t="s">
        <v>157</v>
      </c>
      <c r="H7" s="31" t="s">
        <v>508</v>
      </c>
      <c r="I7" s="31" t="s">
        <v>155</v>
      </c>
      <c r="J7" s="64">
        <v>35000000</v>
      </c>
      <c r="K7" s="33">
        <v>29750000</v>
      </c>
      <c r="L7" s="31" t="s">
        <v>74</v>
      </c>
      <c r="M7" s="65" t="s">
        <v>1678</v>
      </c>
      <c r="N7" s="31" t="s">
        <v>987</v>
      </c>
      <c r="O7" s="48" t="s">
        <v>867</v>
      </c>
      <c r="P7" s="49" t="s">
        <v>868</v>
      </c>
      <c r="Q7" s="49" t="s">
        <v>868</v>
      </c>
      <c r="R7" s="49" t="s">
        <v>869</v>
      </c>
      <c r="S7" s="49" t="s">
        <v>868</v>
      </c>
      <c r="T7" s="49" t="s">
        <v>870</v>
      </c>
      <c r="U7" s="49" t="s">
        <v>870</v>
      </c>
      <c r="V7" s="49" t="s">
        <v>888</v>
      </c>
    </row>
    <row r="8" spans="2:22" s="34" customFormat="1" ht="160.5" hidden="1" customHeight="1" x14ac:dyDescent="0.25">
      <c r="B8" s="31">
        <f>B7+1</f>
        <v>2</v>
      </c>
      <c r="C8" s="31" t="s">
        <v>835</v>
      </c>
      <c r="D8" s="31" t="s">
        <v>1183</v>
      </c>
      <c r="E8" s="31" t="s">
        <v>988</v>
      </c>
      <c r="F8" s="63" t="s">
        <v>989</v>
      </c>
      <c r="G8" s="63" t="s">
        <v>158</v>
      </c>
      <c r="H8" s="31" t="s">
        <v>1652</v>
      </c>
      <c r="I8" s="31" t="s">
        <v>155</v>
      </c>
      <c r="J8" s="64">
        <v>78500000</v>
      </c>
      <c r="K8" s="33">
        <v>66725000</v>
      </c>
      <c r="L8" s="31" t="s">
        <v>74</v>
      </c>
      <c r="M8" s="65" t="s">
        <v>1679</v>
      </c>
      <c r="N8" s="31" t="s">
        <v>990</v>
      </c>
      <c r="O8" s="48" t="s">
        <v>868</v>
      </c>
      <c r="P8" s="49" t="s">
        <v>868</v>
      </c>
      <c r="Q8" s="49" t="s">
        <v>868</v>
      </c>
      <c r="R8" s="49" t="s">
        <v>869</v>
      </c>
      <c r="S8" s="49" t="s">
        <v>868</v>
      </c>
      <c r="T8" s="49" t="s">
        <v>870</v>
      </c>
      <c r="U8" s="49" t="s">
        <v>870</v>
      </c>
      <c r="V8" s="49" t="s">
        <v>870</v>
      </c>
    </row>
    <row r="9" spans="2:22" s="34" customFormat="1" ht="160.5" hidden="1" customHeight="1" x14ac:dyDescent="0.25">
      <c r="B9" s="31">
        <f t="shared" ref="B9:B21" si="0">B8+1</f>
        <v>3</v>
      </c>
      <c r="C9" s="31" t="s">
        <v>835</v>
      </c>
      <c r="D9" s="31" t="s">
        <v>1183</v>
      </c>
      <c r="E9" s="31" t="s">
        <v>7</v>
      </c>
      <c r="F9" s="63" t="s">
        <v>159</v>
      </c>
      <c r="G9" s="63" t="s">
        <v>160</v>
      </c>
      <c r="H9" s="31" t="s">
        <v>513</v>
      </c>
      <c r="I9" s="31" t="s">
        <v>155</v>
      </c>
      <c r="J9" s="64">
        <v>30000000</v>
      </c>
      <c r="K9" s="33">
        <v>25500000</v>
      </c>
      <c r="L9" s="31" t="s">
        <v>74</v>
      </c>
      <c r="M9" s="65" t="s">
        <v>14</v>
      </c>
      <c r="N9" s="31" t="s">
        <v>990</v>
      </c>
      <c r="O9" s="48" t="s">
        <v>868</v>
      </c>
      <c r="P9" s="49" t="s">
        <v>868</v>
      </c>
      <c r="Q9" s="49" t="s">
        <v>868</v>
      </c>
      <c r="R9" s="49" t="s">
        <v>869</v>
      </c>
      <c r="S9" s="49" t="s">
        <v>869</v>
      </c>
      <c r="T9" s="49" t="s">
        <v>870</v>
      </c>
      <c r="U9" s="49" t="s">
        <v>870</v>
      </c>
      <c r="V9" s="49" t="s">
        <v>885</v>
      </c>
    </row>
    <row r="10" spans="2:22" s="34" customFormat="1" ht="160.5" hidden="1" customHeight="1" x14ac:dyDescent="0.25">
      <c r="B10" s="31">
        <f t="shared" si="0"/>
        <v>4</v>
      </c>
      <c r="C10" s="31" t="s">
        <v>835</v>
      </c>
      <c r="D10" s="31" t="s">
        <v>1183</v>
      </c>
      <c r="E10" s="31" t="s">
        <v>9</v>
      </c>
      <c r="F10" s="63" t="s">
        <v>162</v>
      </c>
      <c r="G10" s="63" t="s">
        <v>163</v>
      </c>
      <c r="H10" s="31" t="s">
        <v>510</v>
      </c>
      <c r="I10" s="31" t="s">
        <v>155</v>
      </c>
      <c r="J10" s="64">
        <v>31000000</v>
      </c>
      <c r="K10" s="33">
        <v>26350000</v>
      </c>
      <c r="L10" s="31" t="s">
        <v>74</v>
      </c>
      <c r="M10" s="65" t="s">
        <v>991</v>
      </c>
      <c r="N10" s="31" t="s">
        <v>987</v>
      </c>
      <c r="O10" s="48" t="s">
        <v>868</v>
      </c>
      <c r="P10" s="49" t="s">
        <v>868</v>
      </c>
      <c r="Q10" s="49" t="s">
        <v>868</v>
      </c>
      <c r="R10" s="49" t="s">
        <v>869</v>
      </c>
      <c r="S10" s="49" t="s">
        <v>869</v>
      </c>
      <c r="T10" s="49" t="s">
        <v>870</v>
      </c>
      <c r="U10" s="49" t="s">
        <v>870</v>
      </c>
      <c r="V10" s="49" t="s">
        <v>885</v>
      </c>
    </row>
    <row r="11" spans="2:22" s="34" customFormat="1" ht="160.5" hidden="1" customHeight="1" x14ac:dyDescent="0.25">
      <c r="B11" s="31">
        <f t="shared" si="0"/>
        <v>5</v>
      </c>
      <c r="C11" s="31" t="s">
        <v>835</v>
      </c>
      <c r="D11" s="31" t="s">
        <v>1183</v>
      </c>
      <c r="E11" s="31" t="s">
        <v>957</v>
      </c>
      <c r="F11" s="63" t="s">
        <v>992</v>
      </c>
      <c r="G11" s="63" t="s">
        <v>94</v>
      </c>
      <c r="H11" s="32" t="s">
        <v>1656</v>
      </c>
      <c r="I11" s="31" t="s">
        <v>155</v>
      </c>
      <c r="J11" s="64">
        <v>107697168</v>
      </c>
      <c r="K11" s="33">
        <v>91542592.799999997</v>
      </c>
      <c r="L11" s="31" t="s">
        <v>74</v>
      </c>
      <c r="M11" s="65" t="s">
        <v>993</v>
      </c>
      <c r="N11" s="32" t="s">
        <v>987</v>
      </c>
      <c r="O11" s="48" t="s">
        <v>867</v>
      </c>
      <c r="P11" s="49" t="s">
        <v>869</v>
      </c>
      <c r="Q11" s="49" t="s">
        <v>868</v>
      </c>
      <c r="R11" s="49" t="s">
        <v>869</v>
      </c>
      <c r="S11" s="49" t="s">
        <v>869</v>
      </c>
      <c r="T11" s="49" t="s">
        <v>870</v>
      </c>
      <c r="U11" s="49" t="s">
        <v>870</v>
      </c>
      <c r="V11" s="49" t="s">
        <v>885</v>
      </c>
    </row>
    <row r="12" spans="2:22" s="34" customFormat="1" ht="160.5" hidden="1" customHeight="1" x14ac:dyDescent="0.25">
      <c r="B12" s="31">
        <f t="shared" si="0"/>
        <v>6</v>
      </c>
      <c r="C12" s="31" t="s">
        <v>835</v>
      </c>
      <c r="D12" s="31" t="s">
        <v>1183</v>
      </c>
      <c r="E12" s="31" t="s">
        <v>957</v>
      </c>
      <c r="F12" s="63" t="s">
        <v>994</v>
      </c>
      <c r="G12" s="63" t="s">
        <v>94</v>
      </c>
      <c r="H12" s="32" t="s">
        <v>1656</v>
      </c>
      <c r="I12" s="31" t="s">
        <v>155</v>
      </c>
      <c r="J12" s="66">
        <v>23849977</v>
      </c>
      <c r="K12" s="100">
        <v>20272480.449999999</v>
      </c>
      <c r="L12" s="31" t="s">
        <v>74</v>
      </c>
      <c r="M12" s="68" t="s">
        <v>581</v>
      </c>
      <c r="N12" s="32" t="s">
        <v>990</v>
      </c>
      <c r="O12" s="48" t="s">
        <v>868</v>
      </c>
      <c r="P12" s="49" t="s">
        <v>869</v>
      </c>
      <c r="Q12" s="49" t="s">
        <v>869</v>
      </c>
      <c r="R12" s="49" t="s">
        <v>869</v>
      </c>
      <c r="S12" s="49" t="s">
        <v>869</v>
      </c>
      <c r="T12" s="49" t="s">
        <v>871</v>
      </c>
      <c r="U12" s="49" t="s">
        <v>871</v>
      </c>
      <c r="V12" s="49" t="s">
        <v>876</v>
      </c>
    </row>
    <row r="13" spans="2:22" s="34" customFormat="1" ht="160.5" hidden="1" customHeight="1" x14ac:dyDescent="0.25">
      <c r="B13" s="31">
        <f t="shared" si="0"/>
        <v>7</v>
      </c>
      <c r="C13" s="31" t="s">
        <v>835</v>
      </c>
      <c r="D13" s="31" t="s">
        <v>1183</v>
      </c>
      <c r="E13" s="31" t="s">
        <v>164</v>
      </c>
      <c r="F13" s="63" t="s">
        <v>995</v>
      </c>
      <c r="G13" s="63" t="s">
        <v>165</v>
      </c>
      <c r="H13" s="32" t="s">
        <v>539</v>
      </c>
      <c r="I13" s="31" t="s">
        <v>155</v>
      </c>
      <c r="J13" s="66">
        <v>55611153</v>
      </c>
      <c r="K13" s="100">
        <v>47269480.049999997</v>
      </c>
      <c r="L13" s="31" t="s">
        <v>74</v>
      </c>
      <c r="M13" s="68" t="s">
        <v>996</v>
      </c>
      <c r="N13" s="32" t="s">
        <v>987</v>
      </c>
      <c r="O13" s="48" t="s">
        <v>868</v>
      </c>
      <c r="P13" s="49" t="s">
        <v>869</v>
      </c>
      <c r="Q13" s="49" t="s">
        <v>868</v>
      </c>
      <c r="R13" s="49" t="s">
        <v>869</v>
      </c>
      <c r="S13" s="49" t="s">
        <v>869</v>
      </c>
      <c r="T13" s="49" t="s">
        <v>870</v>
      </c>
      <c r="U13" s="49" t="s">
        <v>870</v>
      </c>
      <c r="V13" s="49" t="s">
        <v>885</v>
      </c>
    </row>
    <row r="14" spans="2:22" s="34" customFormat="1" ht="160.5" hidden="1" customHeight="1" x14ac:dyDescent="0.25">
      <c r="B14" s="31">
        <f t="shared" si="0"/>
        <v>8</v>
      </c>
      <c r="C14" s="31" t="s">
        <v>835</v>
      </c>
      <c r="D14" s="31" t="s">
        <v>1183</v>
      </c>
      <c r="E14" s="31" t="s">
        <v>16</v>
      </c>
      <c r="F14" s="69" t="s">
        <v>997</v>
      </c>
      <c r="G14" s="63" t="s">
        <v>166</v>
      </c>
      <c r="H14" s="32" t="s">
        <v>550</v>
      </c>
      <c r="I14" s="31" t="s">
        <v>155</v>
      </c>
      <c r="J14" s="100">
        <v>226739977</v>
      </c>
      <c r="K14" s="100">
        <v>192728980.44999999</v>
      </c>
      <c r="L14" s="31" t="s">
        <v>74</v>
      </c>
      <c r="M14" s="65" t="s">
        <v>993</v>
      </c>
      <c r="N14" s="31" t="s">
        <v>987</v>
      </c>
      <c r="O14" s="48" t="s">
        <v>867</v>
      </c>
      <c r="P14" s="49" t="s">
        <v>869</v>
      </c>
      <c r="Q14" s="49" t="s">
        <v>868</v>
      </c>
      <c r="R14" s="49" t="s">
        <v>869</v>
      </c>
      <c r="S14" s="49" t="s">
        <v>868</v>
      </c>
      <c r="T14" s="49" t="s">
        <v>871</v>
      </c>
      <c r="U14" s="49" t="s">
        <v>871</v>
      </c>
      <c r="V14" s="49" t="s">
        <v>876</v>
      </c>
    </row>
    <row r="15" spans="2:22" s="34" customFormat="1" ht="160.5" hidden="1" customHeight="1" x14ac:dyDescent="0.25">
      <c r="B15" s="31">
        <f t="shared" si="0"/>
        <v>9</v>
      </c>
      <c r="C15" s="31" t="s">
        <v>835</v>
      </c>
      <c r="D15" s="31" t="s">
        <v>1183</v>
      </c>
      <c r="E15" s="31" t="s">
        <v>16</v>
      </c>
      <c r="F15" s="69" t="s">
        <v>998</v>
      </c>
      <c r="G15" s="63" t="s">
        <v>166</v>
      </c>
      <c r="H15" s="32" t="s">
        <v>550</v>
      </c>
      <c r="I15" s="31" t="s">
        <v>155</v>
      </c>
      <c r="J15" s="100">
        <v>50212493</v>
      </c>
      <c r="K15" s="100">
        <v>42680619.049999997</v>
      </c>
      <c r="L15" s="31" t="s">
        <v>74</v>
      </c>
      <c r="M15" s="65" t="s">
        <v>581</v>
      </c>
      <c r="N15" s="31" t="s">
        <v>990</v>
      </c>
      <c r="O15" s="48" t="s">
        <v>868</v>
      </c>
      <c r="P15" s="49" t="s">
        <v>869</v>
      </c>
      <c r="Q15" s="49" t="s">
        <v>868</v>
      </c>
      <c r="R15" s="49" t="s">
        <v>869</v>
      </c>
      <c r="S15" s="49" t="s">
        <v>869</v>
      </c>
      <c r="T15" s="49" t="s">
        <v>871</v>
      </c>
      <c r="U15" s="49" t="s">
        <v>871</v>
      </c>
      <c r="V15" s="49" t="s">
        <v>876</v>
      </c>
    </row>
    <row r="16" spans="2:22" s="34" customFormat="1" ht="160.5" hidden="1" customHeight="1" x14ac:dyDescent="0.25">
      <c r="B16" s="31">
        <f t="shared" si="0"/>
        <v>10</v>
      </c>
      <c r="C16" s="31" t="s">
        <v>835</v>
      </c>
      <c r="D16" s="31" t="s">
        <v>1183</v>
      </c>
      <c r="E16" s="31" t="s">
        <v>13</v>
      </c>
      <c r="F16" s="63" t="s">
        <v>167</v>
      </c>
      <c r="G16" s="63" t="s">
        <v>168</v>
      </c>
      <c r="H16" s="32" t="s">
        <v>554</v>
      </c>
      <c r="I16" s="31" t="s">
        <v>155</v>
      </c>
      <c r="J16" s="64">
        <v>181875294.12</v>
      </c>
      <c r="K16" s="33">
        <v>154594000.002</v>
      </c>
      <c r="L16" s="31" t="s">
        <v>74</v>
      </c>
      <c r="M16" s="65" t="s">
        <v>502</v>
      </c>
      <c r="N16" s="32" t="s">
        <v>987</v>
      </c>
      <c r="O16" s="48" t="s">
        <v>867</v>
      </c>
      <c r="P16" s="49" t="s">
        <v>869</v>
      </c>
      <c r="Q16" s="48" t="s">
        <v>867</v>
      </c>
      <c r="R16" s="49" t="s">
        <v>869</v>
      </c>
      <c r="S16" s="49" t="s">
        <v>868</v>
      </c>
      <c r="T16" s="49" t="s">
        <v>871</v>
      </c>
      <c r="U16" s="49" t="s">
        <v>871</v>
      </c>
      <c r="V16" s="49" t="s">
        <v>888</v>
      </c>
    </row>
    <row r="17" spans="1:22" s="34" customFormat="1" ht="160.5" hidden="1" customHeight="1" x14ac:dyDescent="0.25">
      <c r="B17" s="31">
        <f t="shared" si="0"/>
        <v>11</v>
      </c>
      <c r="C17" s="31" t="s">
        <v>835</v>
      </c>
      <c r="D17" s="31" t="s">
        <v>1183</v>
      </c>
      <c r="E17" s="31" t="s">
        <v>6</v>
      </c>
      <c r="F17" s="63" t="s">
        <v>999</v>
      </c>
      <c r="G17" s="63" t="s">
        <v>169</v>
      </c>
      <c r="H17" s="32" t="s">
        <v>114</v>
      </c>
      <c r="I17" s="31" t="s">
        <v>155</v>
      </c>
      <c r="J17" s="64">
        <v>83860027</v>
      </c>
      <c r="K17" s="33">
        <v>54509017.550000004</v>
      </c>
      <c r="L17" s="31" t="s">
        <v>74</v>
      </c>
      <c r="M17" s="65" t="s">
        <v>1000</v>
      </c>
      <c r="N17" s="32" t="s">
        <v>987</v>
      </c>
      <c r="O17" s="48" t="s">
        <v>867</v>
      </c>
      <c r="P17" s="49" t="s">
        <v>869</v>
      </c>
      <c r="Q17" s="48" t="s">
        <v>867</v>
      </c>
      <c r="R17" s="49" t="s">
        <v>869</v>
      </c>
      <c r="S17" s="49" t="s">
        <v>868</v>
      </c>
      <c r="T17" s="49" t="s">
        <v>871</v>
      </c>
      <c r="U17" s="49" t="s">
        <v>871</v>
      </c>
      <c r="V17" s="49" t="s">
        <v>876</v>
      </c>
    </row>
    <row r="18" spans="1:22" s="34" customFormat="1" ht="160.5" hidden="1" customHeight="1" x14ac:dyDescent="0.25">
      <c r="B18" s="31">
        <f t="shared" si="0"/>
        <v>12</v>
      </c>
      <c r="C18" s="31" t="s">
        <v>835</v>
      </c>
      <c r="D18" s="31" t="s">
        <v>1183</v>
      </c>
      <c r="E18" s="31" t="s">
        <v>6</v>
      </c>
      <c r="F18" s="63" t="s">
        <v>1001</v>
      </c>
      <c r="G18" s="63" t="s">
        <v>169</v>
      </c>
      <c r="H18" s="32" t="s">
        <v>114</v>
      </c>
      <c r="I18" s="31" t="s">
        <v>155</v>
      </c>
      <c r="J18" s="64">
        <v>18571145</v>
      </c>
      <c r="K18" s="33">
        <v>12071244.25</v>
      </c>
      <c r="L18" s="31" t="s">
        <v>74</v>
      </c>
      <c r="M18" s="65" t="s">
        <v>581</v>
      </c>
      <c r="N18" s="31" t="s">
        <v>990</v>
      </c>
      <c r="O18" s="48" t="s">
        <v>868</v>
      </c>
      <c r="P18" s="49" t="s">
        <v>869</v>
      </c>
      <c r="Q18" s="49" t="s">
        <v>869</v>
      </c>
      <c r="R18" s="49" t="s">
        <v>869</v>
      </c>
      <c r="S18" s="49" t="s">
        <v>869</v>
      </c>
      <c r="T18" s="49" t="s">
        <v>871</v>
      </c>
      <c r="U18" s="49" t="s">
        <v>871</v>
      </c>
      <c r="V18" s="49" t="s">
        <v>876</v>
      </c>
    </row>
    <row r="19" spans="1:22" s="34" customFormat="1" ht="160.5" hidden="1" customHeight="1" x14ac:dyDescent="0.25">
      <c r="B19" s="31">
        <f t="shared" si="0"/>
        <v>13</v>
      </c>
      <c r="C19" s="31" t="s">
        <v>835</v>
      </c>
      <c r="D19" s="31" t="s">
        <v>1183</v>
      </c>
      <c r="E19" s="31" t="s">
        <v>17</v>
      </c>
      <c r="F19" s="63" t="s">
        <v>170</v>
      </c>
      <c r="G19" s="63" t="s">
        <v>171</v>
      </c>
      <c r="H19" s="32" t="s">
        <v>565</v>
      </c>
      <c r="I19" s="31" t="s">
        <v>155</v>
      </c>
      <c r="J19" s="64">
        <v>63990201</v>
      </c>
      <c r="K19" s="33">
        <v>54391670.850000001</v>
      </c>
      <c r="L19" s="31" t="s">
        <v>74</v>
      </c>
      <c r="M19" s="65" t="s">
        <v>506</v>
      </c>
      <c r="N19" s="31" t="s">
        <v>987</v>
      </c>
      <c r="O19" s="48" t="s">
        <v>867</v>
      </c>
      <c r="P19" s="49" t="s">
        <v>869</v>
      </c>
      <c r="Q19" s="49" t="s">
        <v>868</v>
      </c>
      <c r="R19" s="49" t="s">
        <v>870</v>
      </c>
      <c r="S19" s="49" t="s">
        <v>868</v>
      </c>
      <c r="T19" s="49" t="s">
        <v>871</v>
      </c>
      <c r="U19" s="49" t="s">
        <v>871</v>
      </c>
      <c r="V19" s="49" t="s">
        <v>888</v>
      </c>
    </row>
    <row r="20" spans="1:22" s="34" customFormat="1" ht="160.5" hidden="1" customHeight="1" x14ac:dyDescent="0.25">
      <c r="B20" s="31">
        <f t="shared" si="0"/>
        <v>14</v>
      </c>
      <c r="C20" s="31" t="s">
        <v>835</v>
      </c>
      <c r="D20" s="31" t="s">
        <v>1183</v>
      </c>
      <c r="E20" s="31" t="s">
        <v>17</v>
      </c>
      <c r="F20" s="63" t="s">
        <v>1002</v>
      </c>
      <c r="G20" s="63" t="s">
        <v>171</v>
      </c>
      <c r="H20" s="32" t="s">
        <v>565</v>
      </c>
      <c r="I20" s="31" t="s">
        <v>155</v>
      </c>
      <c r="J20" s="64">
        <v>25562866</v>
      </c>
      <c r="K20" s="33">
        <v>21728436.100000001</v>
      </c>
      <c r="L20" s="31" t="s">
        <v>74</v>
      </c>
      <c r="M20" s="65" t="s">
        <v>541</v>
      </c>
      <c r="N20" s="31" t="s">
        <v>990</v>
      </c>
      <c r="O20" s="48" t="s">
        <v>867</v>
      </c>
      <c r="P20" s="49" t="s">
        <v>869</v>
      </c>
      <c r="Q20" s="49" t="s">
        <v>868</v>
      </c>
      <c r="R20" s="49" t="s">
        <v>869</v>
      </c>
      <c r="S20" s="49" t="s">
        <v>869</v>
      </c>
      <c r="T20" s="49" t="s">
        <v>871</v>
      </c>
      <c r="U20" s="49" t="s">
        <v>871</v>
      </c>
      <c r="V20" s="49" t="s">
        <v>887</v>
      </c>
    </row>
    <row r="21" spans="1:22" s="34" customFormat="1" ht="160.5" hidden="1" customHeight="1" x14ac:dyDescent="0.25">
      <c r="B21" s="31">
        <f t="shared" si="0"/>
        <v>15</v>
      </c>
      <c r="C21" s="31" t="s">
        <v>835</v>
      </c>
      <c r="D21" s="31" t="s">
        <v>1183</v>
      </c>
      <c r="E21" s="31" t="s">
        <v>17</v>
      </c>
      <c r="F21" s="63" t="s">
        <v>1003</v>
      </c>
      <c r="G21" s="63" t="s">
        <v>171</v>
      </c>
      <c r="H21" s="32" t="s">
        <v>565</v>
      </c>
      <c r="I21" s="31" t="s">
        <v>155</v>
      </c>
      <c r="J21" s="64">
        <v>19831892</v>
      </c>
      <c r="K21" s="33">
        <v>16857108.199999999</v>
      </c>
      <c r="L21" s="31" t="s">
        <v>74</v>
      </c>
      <c r="M21" s="65" t="s">
        <v>543</v>
      </c>
      <c r="N21" s="31" t="s">
        <v>990</v>
      </c>
      <c r="O21" s="48" t="s">
        <v>868</v>
      </c>
      <c r="P21" s="49" t="s">
        <v>869</v>
      </c>
      <c r="Q21" s="49" t="s">
        <v>869</v>
      </c>
      <c r="R21" s="49" t="s">
        <v>870</v>
      </c>
      <c r="S21" s="49" t="s">
        <v>870</v>
      </c>
      <c r="T21" s="49" t="s">
        <v>871</v>
      </c>
      <c r="U21" s="49" t="s">
        <v>871</v>
      </c>
      <c r="V21" s="49" t="s">
        <v>888</v>
      </c>
    </row>
    <row r="22" spans="1:22" s="25" customFormat="1" ht="409.5" hidden="1" x14ac:dyDescent="0.25">
      <c r="A22" s="21"/>
      <c r="B22" s="22">
        <v>15</v>
      </c>
      <c r="C22" s="22" t="s">
        <v>835</v>
      </c>
      <c r="D22" s="22" t="s">
        <v>739</v>
      </c>
      <c r="E22" s="22" t="s">
        <v>1004</v>
      </c>
      <c r="F22" s="22"/>
      <c r="G22" s="22"/>
      <c r="H22" s="23"/>
      <c r="I22" s="22"/>
      <c r="J22" s="24">
        <f>SUM(J7:J21)</f>
        <v>1032302193.12</v>
      </c>
      <c r="K22" s="24">
        <f>SUM(K7:K21)</f>
        <v>856970629.75199997</v>
      </c>
      <c r="L22" s="22"/>
      <c r="M22" s="22"/>
      <c r="N22" s="23"/>
      <c r="O22" s="46"/>
      <c r="P22" s="47"/>
      <c r="Q22" s="47"/>
      <c r="R22" s="47"/>
      <c r="S22" s="47"/>
      <c r="T22" s="47"/>
      <c r="U22" s="46"/>
      <c r="V22" s="46"/>
    </row>
    <row r="23" spans="1:22" s="34" customFormat="1" ht="160.5" hidden="1" customHeight="1" x14ac:dyDescent="0.25">
      <c r="A23" s="35"/>
      <c r="B23" s="31">
        <v>1</v>
      </c>
      <c r="C23" s="31" t="s">
        <v>836</v>
      </c>
      <c r="D23" s="31" t="s">
        <v>740</v>
      </c>
      <c r="E23" s="31" t="s">
        <v>8</v>
      </c>
      <c r="F23" s="63" t="s">
        <v>1648</v>
      </c>
      <c r="G23" s="63" t="s">
        <v>507</v>
      </c>
      <c r="H23" s="31" t="s">
        <v>508</v>
      </c>
      <c r="I23" s="31" t="s">
        <v>172</v>
      </c>
      <c r="J23" s="33">
        <v>2000000</v>
      </c>
      <c r="K23" s="33">
        <v>1700000</v>
      </c>
      <c r="L23" s="31" t="s">
        <v>74</v>
      </c>
      <c r="M23" s="31" t="s">
        <v>823</v>
      </c>
      <c r="N23" s="31" t="s">
        <v>57</v>
      </c>
      <c r="O23" s="48" t="s">
        <v>868</v>
      </c>
      <c r="P23" s="48" t="s">
        <v>870</v>
      </c>
      <c r="Q23" s="49" t="s">
        <v>869</v>
      </c>
      <c r="R23" s="49" t="s">
        <v>871</v>
      </c>
      <c r="S23" s="49" t="s">
        <v>870</v>
      </c>
      <c r="T23" s="49" t="s">
        <v>868</v>
      </c>
      <c r="U23" s="49" t="s">
        <v>870</v>
      </c>
      <c r="V23" s="49" t="s">
        <v>893</v>
      </c>
    </row>
    <row r="24" spans="1:22" s="34" customFormat="1" ht="160.5" hidden="1" customHeight="1" x14ac:dyDescent="0.25">
      <c r="A24" s="35"/>
      <c r="B24" s="31">
        <f>B23+1</f>
        <v>2</v>
      </c>
      <c r="C24" s="31" t="s">
        <v>836</v>
      </c>
      <c r="D24" s="31" t="s">
        <v>740</v>
      </c>
      <c r="E24" s="31" t="s">
        <v>9</v>
      </c>
      <c r="F24" s="63" t="s">
        <v>1135</v>
      </c>
      <c r="G24" s="63" t="s">
        <v>509</v>
      </c>
      <c r="H24" s="31" t="s">
        <v>510</v>
      </c>
      <c r="I24" s="31" t="s">
        <v>172</v>
      </c>
      <c r="J24" s="33">
        <v>14149027</v>
      </c>
      <c r="K24" s="33">
        <v>12026673</v>
      </c>
      <c r="L24" s="31" t="s">
        <v>74</v>
      </c>
      <c r="M24" s="31" t="s">
        <v>511</v>
      </c>
      <c r="N24" s="32" t="s">
        <v>57</v>
      </c>
      <c r="O24" s="48" t="s">
        <v>868</v>
      </c>
      <c r="P24" s="49" t="s">
        <v>870</v>
      </c>
      <c r="Q24" s="49" t="s">
        <v>869</v>
      </c>
      <c r="R24" s="49" t="s">
        <v>871</v>
      </c>
      <c r="S24" s="49" t="s">
        <v>870</v>
      </c>
      <c r="T24" s="49" t="s">
        <v>868</v>
      </c>
      <c r="U24" s="49" t="s">
        <v>870</v>
      </c>
      <c r="V24" s="49" t="s">
        <v>893</v>
      </c>
    </row>
    <row r="25" spans="1:22" s="34" customFormat="1" ht="160.5" hidden="1" customHeight="1" x14ac:dyDescent="0.25">
      <c r="A25" s="35"/>
      <c r="B25" s="31">
        <f t="shared" ref="B25:B65" si="1">B24+1</f>
        <v>3</v>
      </c>
      <c r="C25" s="31" t="s">
        <v>836</v>
      </c>
      <c r="D25" s="31" t="s">
        <v>740</v>
      </c>
      <c r="E25" s="31" t="s">
        <v>9</v>
      </c>
      <c r="F25" s="63" t="s">
        <v>1136</v>
      </c>
      <c r="G25" s="63" t="s">
        <v>512</v>
      </c>
      <c r="H25" s="31" t="s">
        <v>510</v>
      </c>
      <c r="I25" s="31" t="s">
        <v>719</v>
      </c>
      <c r="J25" s="33">
        <v>1572114</v>
      </c>
      <c r="K25" s="33">
        <v>1336297</v>
      </c>
      <c r="L25" s="31" t="s">
        <v>74</v>
      </c>
      <c r="M25" s="31" t="s">
        <v>824</v>
      </c>
      <c r="N25" s="31" t="s">
        <v>57</v>
      </c>
      <c r="O25" s="48" t="s">
        <v>868</v>
      </c>
      <c r="P25" s="49" t="s">
        <v>870</v>
      </c>
      <c r="Q25" s="49" t="s">
        <v>869</v>
      </c>
      <c r="R25" s="49" t="s">
        <v>871</v>
      </c>
      <c r="S25" s="49" t="s">
        <v>870</v>
      </c>
      <c r="T25" s="49" t="s">
        <v>868</v>
      </c>
      <c r="U25" s="49" t="s">
        <v>870</v>
      </c>
      <c r="V25" s="49" t="s">
        <v>893</v>
      </c>
    </row>
    <row r="26" spans="1:22" s="34" customFormat="1" ht="160.5" hidden="1" customHeight="1" x14ac:dyDescent="0.25">
      <c r="A26" s="35"/>
      <c r="B26" s="31">
        <f t="shared" si="1"/>
        <v>4</v>
      </c>
      <c r="C26" s="31" t="s">
        <v>836</v>
      </c>
      <c r="D26" s="31" t="s">
        <v>740</v>
      </c>
      <c r="E26" s="31" t="s">
        <v>7</v>
      </c>
      <c r="F26" s="63" t="s">
        <v>1137</v>
      </c>
      <c r="G26" s="63" t="s">
        <v>515</v>
      </c>
      <c r="H26" s="31" t="s">
        <v>513</v>
      </c>
      <c r="I26" s="31" t="s">
        <v>172</v>
      </c>
      <c r="J26" s="33">
        <v>43362593</v>
      </c>
      <c r="K26" s="33">
        <v>36858204</v>
      </c>
      <c r="L26" s="31" t="s">
        <v>74</v>
      </c>
      <c r="M26" s="31" t="s">
        <v>173</v>
      </c>
      <c r="N26" s="31" t="s">
        <v>57</v>
      </c>
      <c r="O26" s="48" t="s">
        <v>867</v>
      </c>
      <c r="P26" s="49" t="s">
        <v>869</v>
      </c>
      <c r="Q26" s="49" t="s">
        <v>868</v>
      </c>
      <c r="R26" s="49" t="s">
        <v>870</v>
      </c>
      <c r="S26" s="49" t="s">
        <v>869</v>
      </c>
      <c r="T26" s="49" t="s">
        <v>871</v>
      </c>
      <c r="U26" s="49" t="s">
        <v>869</v>
      </c>
      <c r="V26" s="49" t="s">
        <v>893</v>
      </c>
    </row>
    <row r="27" spans="1:22" s="34" customFormat="1" ht="160.5" hidden="1" customHeight="1" x14ac:dyDescent="0.25">
      <c r="A27" s="35"/>
      <c r="B27" s="31">
        <f t="shared" si="1"/>
        <v>5</v>
      </c>
      <c r="C27" s="31" t="s">
        <v>836</v>
      </c>
      <c r="D27" s="31" t="s">
        <v>740</v>
      </c>
      <c r="E27" s="31" t="s">
        <v>7</v>
      </c>
      <c r="F27" s="63" t="s">
        <v>1138</v>
      </c>
      <c r="G27" s="63" t="s">
        <v>516</v>
      </c>
      <c r="H27" s="31" t="s">
        <v>513</v>
      </c>
      <c r="I27" s="31" t="s">
        <v>719</v>
      </c>
      <c r="J27" s="33">
        <v>4818066</v>
      </c>
      <c r="K27" s="33">
        <v>4095356</v>
      </c>
      <c r="L27" s="31" t="s">
        <v>74</v>
      </c>
      <c r="M27" s="31" t="s">
        <v>517</v>
      </c>
      <c r="N27" s="31" t="s">
        <v>57</v>
      </c>
      <c r="O27" s="48" t="s">
        <v>868</v>
      </c>
      <c r="P27" s="49" t="s">
        <v>870</v>
      </c>
      <c r="Q27" s="49" t="s">
        <v>869</v>
      </c>
      <c r="R27" s="49" t="s">
        <v>871</v>
      </c>
      <c r="S27" s="49" t="s">
        <v>870</v>
      </c>
      <c r="T27" s="49" t="s">
        <v>868</v>
      </c>
      <c r="U27" s="49" t="s">
        <v>870</v>
      </c>
      <c r="V27" s="49" t="s">
        <v>893</v>
      </c>
    </row>
    <row r="28" spans="1:22" s="34" customFormat="1" ht="160.5" hidden="1" customHeight="1" x14ac:dyDescent="0.25">
      <c r="A28" s="35"/>
      <c r="B28" s="31">
        <f t="shared" si="1"/>
        <v>6</v>
      </c>
      <c r="C28" s="31" t="s">
        <v>836</v>
      </c>
      <c r="D28" s="31" t="s">
        <v>740</v>
      </c>
      <c r="E28" s="31" t="s">
        <v>7</v>
      </c>
      <c r="F28" s="63" t="s">
        <v>1139</v>
      </c>
      <c r="G28" s="63" t="s">
        <v>518</v>
      </c>
      <c r="H28" s="31" t="s">
        <v>513</v>
      </c>
      <c r="I28" s="31" t="s">
        <v>172</v>
      </c>
      <c r="J28" s="33">
        <v>86725188</v>
      </c>
      <c r="K28" s="33">
        <v>73716410</v>
      </c>
      <c r="L28" s="31" t="s">
        <v>74</v>
      </c>
      <c r="M28" s="31" t="s">
        <v>130</v>
      </c>
      <c r="N28" s="31" t="s">
        <v>57</v>
      </c>
      <c r="O28" s="48" t="s">
        <v>868</v>
      </c>
      <c r="P28" s="48" t="s">
        <v>870</v>
      </c>
      <c r="Q28" s="49" t="s">
        <v>869</v>
      </c>
      <c r="R28" s="49" t="s">
        <v>871</v>
      </c>
      <c r="S28" s="49" t="s">
        <v>870</v>
      </c>
      <c r="T28" s="49" t="s">
        <v>868</v>
      </c>
      <c r="U28" s="49" t="s">
        <v>870</v>
      </c>
      <c r="V28" s="49" t="s">
        <v>893</v>
      </c>
    </row>
    <row r="29" spans="1:22" s="34" customFormat="1" ht="160.5" hidden="1" customHeight="1" x14ac:dyDescent="0.25">
      <c r="A29" s="35"/>
      <c r="B29" s="31">
        <f t="shared" si="1"/>
        <v>7</v>
      </c>
      <c r="C29" s="31" t="s">
        <v>836</v>
      </c>
      <c r="D29" s="31" t="s">
        <v>740</v>
      </c>
      <c r="E29" s="31" t="s">
        <v>7</v>
      </c>
      <c r="F29" s="63" t="s">
        <v>1140</v>
      </c>
      <c r="G29" s="63" t="s">
        <v>519</v>
      </c>
      <c r="H29" s="31" t="s">
        <v>513</v>
      </c>
      <c r="I29" s="31" t="s">
        <v>719</v>
      </c>
      <c r="J29" s="33">
        <v>9636132</v>
      </c>
      <c r="K29" s="33">
        <v>8190712</v>
      </c>
      <c r="L29" s="31" t="s">
        <v>74</v>
      </c>
      <c r="M29" s="31" t="s">
        <v>825</v>
      </c>
      <c r="N29" s="31" t="s">
        <v>57</v>
      </c>
      <c r="O29" s="48" t="s">
        <v>868</v>
      </c>
      <c r="P29" s="48" t="s">
        <v>870</v>
      </c>
      <c r="Q29" s="49" t="s">
        <v>869</v>
      </c>
      <c r="R29" s="49" t="s">
        <v>871</v>
      </c>
      <c r="S29" s="49" t="s">
        <v>870</v>
      </c>
      <c r="T29" s="49" t="s">
        <v>868</v>
      </c>
      <c r="U29" s="49" t="s">
        <v>870</v>
      </c>
      <c r="V29" s="49" t="s">
        <v>893</v>
      </c>
    </row>
    <row r="30" spans="1:22" s="34" customFormat="1" ht="160.5" hidden="1" customHeight="1" x14ac:dyDescent="0.25">
      <c r="A30" s="35"/>
      <c r="B30" s="31">
        <f t="shared" si="1"/>
        <v>8</v>
      </c>
      <c r="C30" s="31" t="s">
        <v>836</v>
      </c>
      <c r="D30" s="31" t="s">
        <v>740</v>
      </c>
      <c r="E30" s="31" t="s">
        <v>957</v>
      </c>
      <c r="F30" s="63" t="s">
        <v>1141</v>
      </c>
      <c r="G30" s="63" t="s">
        <v>521</v>
      </c>
      <c r="H30" s="32" t="s">
        <v>522</v>
      </c>
      <c r="I30" s="31" t="s">
        <v>172</v>
      </c>
      <c r="J30" s="33">
        <v>31711767</v>
      </c>
      <c r="K30" s="33">
        <v>26955000</v>
      </c>
      <c r="L30" s="31" t="s">
        <v>74</v>
      </c>
      <c r="M30" s="31" t="s">
        <v>523</v>
      </c>
      <c r="N30" s="31" t="s">
        <v>57</v>
      </c>
      <c r="O30" s="48" t="s">
        <v>867</v>
      </c>
      <c r="P30" s="48" t="s">
        <v>869</v>
      </c>
      <c r="Q30" s="49" t="s">
        <v>867</v>
      </c>
      <c r="R30" s="49" t="s">
        <v>870</v>
      </c>
      <c r="S30" s="49" t="s">
        <v>868</v>
      </c>
      <c r="T30" s="49" t="s">
        <v>871</v>
      </c>
      <c r="U30" s="49" t="s">
        <v>869</v>
      </c>
      <c r="V30" s="49" t="s">
        <v>893</v>
      </c>
    </row>
    <row r="31" spans="1:22" s="34" customFormat="1" ht="160.5" hidden="1" customHeight="1" x14ac:dyDescent="0.25">
      <c r="A31" s="35"/>
      <c r="B31" s="31">
        <f t="shared" si="1"/>
        <v>9</v>
      </c>
      <c r="C31" s="31" t="s">
        <v>836</v>
      </c>
      <c r="D31" s="31" t="s">
        <v>740</v>
      </c>
      <c r="E31" s="31" t="s">
        <v>957</v>
      </c>
      <c r="F31" s="63" t="s">
        <v>1142</v>
      </c>
      <c r="G31" s="63" t="s">
        <v>524</v>
      </c>
      <c r="H31" s="32" t="s">
        <v>522</v>
      </c>
      <c r="I31" s="31" t="s">
        <v>719</v>
      </c>
      <c r="J31" s="33">
        <v>3523529</v>
      </c>
      <c r="K31" s="33">
        <v>2995000</v>
      </c>
      <c r="L31" s="31" t="s">
        <v>74</v>
      </c>
      <c r="M31" s="31" t="s">
        <v>523</v>
      </c>
      <c r="N31" s="31" t="s">
        <v>57</v>
      </c>
      <c r="O31" s="48" t="s">
        <v>868</v>
      </c>
      <c r="P31" s="49" t="s">
        <v>870</v>
      </c>
      <c r="Q31" s="49" t="s">
        <v>869</v>
      </c>
      <c r="R31" s="49" t="s">
        <v>871</v>
      </c>
      <c r="S31" s="49" t="s">
        <v>870</v>
      </c>
      <c r="T31" s="49" t="s">
        <v>868</v>
      </c>
      <c r="U31" s="49" t="s">
        <v>870</v>
      </c>
      <c r="V31" s="49" t="s">
        <v>893</v>
      </c>
    </row>
    <row r="32" spans="1:22" s="34" customFormat="1" ht="160.5" hidden="1" customHeight="1" x14ac:dyDescent="0.25">
      <c r="A32" s="35"/>
      <c r="B32" s="31">
        <f t="shared" si="1"/>
        <v>10</v>
      </c>
      <c r="C32" s="31" t="s">
        <v>836</v>
      </c>
      <c r="D32" s="31" t="s">
        <v>740</v>
      </c>
      <c r="E32" s="31" t="s">
        <v>957</v>
      </c>
      <c r="F32" s="63" t="s">
        <v>1143</v>
      </c>
      <c r="G32" s="63" t="s">
        <v>525</v>
      </c>
      <c r="H32" s="32" t="s">
        <v>522</v>
      </c>
      <c r="I32" s="31" t="s">
        <v>172</v>
      </c>
      <c r="J32" s="33">
        <v>80000000</v>
      </c>
      <c r="K32" s="33">
        <v>68000000</v>
      </c>
      <c r="L32" s="31" t="s">
        <v>74</v>
      </c>
      <c r="M32" s="31" t="s">
        <v>526</v>
      </c>
      <c r="N32" s="31" t="s">
        <v>57</v>
      </c>
      <c r="O32" s="48" t="s">
        <v>867</v>
      </c>
      <c r="P32" s="49" t="s">
        <v>869</v>
      </c>
      <c r="Q32" s="49" t="s">
        <v>867</v>
      </c>
      <c r="R32" s="49" t="s">
        <v>870</v>
      </c>
      <c r="S32" s="49" t="s">
        <v>868</v>
      </c>
      <c r="T32" s="49" t="s">
        <v>871</v>
      </c>
      <c r="U32" s="49" t="s">
        <v>869</v>
      </c>
      <c r="V32" s="49" t="s">
        <v>893</v>
      </c>
    </row>
    <row r="33" spans="1:22" s="34" customFormat="1" ht="160.5" hidden="1" customHeight="1" x14ac:dyDescent="0.25">
      <c r="A33" s="35"/>
      <c r="B33" s="31">
        <f t="shared" si="1"/>
        <v>11</v>
      </c>
      <c r="C33" s="31" t="s">
        <v>836</v>
      </c>
      <c r="D33" s="31" t="s">
        <v>740</v>
      </c>
      <c r="E33" s="31" t="s">
        <v>957</v>
      </c>
      <c r="F33" s="63" t="s">
        <v>1144</v>
      </c>
      <c r="G33" s="63" t="s">
        <v>527</v>
      </c>
      <c r="H33" s="32" t="s">
        <v>522</v>
      </c>
      <c r="I33" s="31" t="s">
        <v>719</v>
      </c>
      <c r="J33" s="33">
        <v>14105882</v>
      </c>
      <c r="K33" s="33">
        <v>11990000</v>
      </c>
      <c r="L33" s="31" t="s">
        <v>74</v>
      </c>
      <c r="M33" s="31" t="s">
        <v>528</v>
      </c>
      <c r="N33" s="31" t="s">
        <v>57</v>
      </c>
      <c r="O33" s="48" t="s">
        <v>868</v>
      </c>
      <c r="P33" s="48" t="s">
        <v>870</v>
      </c>
      <c r="Q33" s="49" t="s">
        <v>869</v>
      </c>
      <c r="R33" s="49" t="s">
        <v>871</v>
      </c>
      <c r="S33" s="49" t="s">
        <v>870</v>
      </c>
      <c r="T33" s="49" t="s">
        <v>868</v>
      </c>
      <c r="U33" s="49" t="s">
        <v>870</v>
      </c>
      <c r="V33" s="49" t="s">
        <v>893</v>
      </c>
    </row>
    <row r="34" spans="1:22" s="34" customFormat="1" ht="160.5" hidden="1" customHeight="1" x14ac:dyDescent="0.25">
      <c r="A34" s="35"/>
      <c r="B34" s="31">
        <f t="shared" si="1"/>
        <v>12</v>
      </c>
      <c r="C34" s="31" t="s">
        <v>836</v>
      </c>
      <c r="D34" s="31" t="s">
        <v>740</v>
      </c>
      <c r="E34" s="31" t="s">
        <v>175</v>
      </c>
      <c r="F34" s="63" t="s">
        <v>1145</v>
      </c>
      <c r="G34" s="63" t="s">
        <v>529</v>
      </c>
      <c r="H34" s="32" t="s">
        <v>530</v>
      </c>
      <c r="I34" s="31" t="s">
        <v>172</v>
      </c>
      <c r="J34" s="33">
        <v>96064106</v>
      </c>
      <c r="K34" s="33">
        <v>81654490</v>
      </c>
      <c r="L34" s="31" t="s">
        <v>74</v>
      </c>
      <c r="M34" s="31" t="s">
        <v>531</v>
      </c>
      <c r="N34" s="31" t="s">
        <v>57</v>
      </c>
      <c r="O34" s="48" t="s">
        <v>867</v>
      </c>
      <c r="P34" s="48" t="s">
        <v>869</v>
      </c>
      <c r="Q34" s="49" t="s">
        <v>867</v>
      </c>
      <c r="R34" s="49" t="s">
        <v>870</v>
      </c>
      <c r="S34" s="49" t="s">
        <v>868</v>
      </c>
      <c r="T34" s="49" t="s">
        <v>871</v>
      </c>
      <c r="U34" s="49" t="s">
        <v>869</v>
      </c>
      <c r="V34" s="49" t="s">
        <v>893</v>
      </c>
    </row>
    <row r="35" spans="1:22" s="34" customFormat="1" ht="160.5" hidden="1" customHeight="1" x14ac:dyDescent="0.25">
      <c r="A35" s="35"/>
      <c r="B35" s="31">
        <f t="shared" si="1"/>
        <v>13</v>
      </c>
      <c r="C35" s="31" t="s">
        <v>836</v>
      </c>
      <c r="D35" s="31" t="s">
        <v>740</v>
      </c>
      <c r="E35" s="31" t="s">
        <v>175</v>
      </c>
      <c r="F35" s="63" t="s">
        <v>1146</v>
      </c>
      <c r="G35" s="63" t="s">
        <v>532</v>
      </c>
      <c r="H35" s="32" t="s">
        <v>530</v>
      </c>
      <c r="I35" s="31" t="s">
        <v>719</v>
      </c>
      <c r="J35" s="33">
        <v>10673789</v>
      </c>
      <c r="K35" s="33">
        <v>9072721</v>
      </c>
      <c r="L35" s="31" t="s">
        <v>74</v>
      </c>
      <c r="M35" s="31" t="s">
        <v>533</v>
      </c>
      <c r="N35" s="31" t="s">
        <v>57</v>
      </c>
      <c r="O35" s="48" t="s">
        <v>868</v>
      </c>
      <c r="P35" s="48" t="s">
        <v>870</v>
      </c>
      <c r="Q35" s="49" t="s">
        <v>869</v>
      </c>
      <c r="R35" s="49" t="s">
        <v>871</v>
      </c>
      <c r="S35" s="49" t="s">
        <v>870</v>
      </c>
      <c r="T35" s="49" t="s">
        <v>868</v>
      </c>
      <c r="U35" s="49" t="s">
        <v>870</v>
      </c>
      <c r="V35" s="49" t="s">
        <v>893</v>
      </c>
    </row>
    <row r="36" spans="1:22" s="34" customFormat="1" ht="160.5" hidden="1" customHeight="1" x14ac:dyDescent="0.25">
      <c r="A36" s="35"/>
      <c r="B36" s="31">
        <f t="shared" si="1"/>
        <v>14</v>
      </c>
      <c r="C36" s="31" t="s">
        <v>836</v>
      </c>
      <c r="D36" s="31" t="s">
        <v>740</v>
      </c>
      <c r="E36" s="31" t="s">
        <v>175</v>
      </c>
      <c r="F36" s="63" t="s">
        <v>1147</v>
      </c>
      <c r="G36" s="63" t="s">
        <v>534</v>
      </c>
      <c r="H36" s="32" t="s">
        <v>530</v>
      </c>
      <c r="I36" s="31" t="s">
        <v>172</v>
      </c>
      <c r="J36" s="33">
        <v>19676333.94117647</v>
      </c>
      <c r="K36" s="33">
        <v>16724884</v>
      </c>
      <c r="L36" s="31" t="s">
        <v>74</v>
      </c>
      <c r="M36" s="31" t="s">
        <v>535</v>
      </c>
      <c r="N36" s="31" t="s">
        <v>57</v>
      </c>
      <c r="O36" s="48" t="s">
        <v>867</v>
      </c>
      <c r="P36" s="48" t="s">
        <v>869</v>
      </c>
      <c r="Q36" s="49" t="s">
        <v>867</v>
      </c>
      <c r="R36" s="49" t="s">
        <v>870</v>
      </c>
      <c r="S36" s="49" t="s">
        <v>868</v>
      </c>
      <c r="T36" s="49" t="s">
        <v>871</v>
      </c>
      <c r="U36" s="49" t="s">
        <v>869</v>
      </c>
      <c r="V36" s="49" t="s">
        <v>893</v>
      </c>
    </row>
    <row r="37" spans="1:22" s="34" customFormat="1" ht="160.5" hidden="1" customHeight="1" x14ac:dyDescent="0.25">
      <c r="A37" s="35"/>
      <c r="B37" s="31">
        <f t="shared" si="1"/>
        <v>15</v>
      </c>
      <c r="C37" s="31" t="s">
        <v>836</v>
      </c>
      <c r="D37" s="31" t="s">
        <v>740</v>
      </c>
      <c r="E37" s="31" t="s">
        <v>175</v>
      </c>
      <c r="F37" s="63" t="s">
        <v>1148</v>
      </c>
      <c r="G37" s="63" t="s">
        <v>536</v>
      </c>
      <c r="H37" s="32" t="s">
        <v>530</v>
      </c>
      <c r="I37" s="31" t="s">
        <v>719</v>
      </c>
      <c r="J37" s="33">
        <v>2186259</v>
      </c>
      <c r="K37" s="33">
        <v>1858320</v>
      </c>
      <c r="L37" s="31" t="s">
        <v>74</v>
      </c>
      <c r="M37" s="31" t="s">
        <v>535</v>
      </c>
      <c r="N37" s="32" t="s">
        <v>57</v>
      </c>
      <c r="O37" s="48" t="s">
        <v>868</v>
      </c>
      <c r="P37" s="49" t="s">
        <v>870</v>
      </c>
      <c r="Q37" s="49" t="s">
        <v>869</v>
      </c>
      <c r="R37" s="49" t="s">
        <v>871</v>
      </c>
      <c r="S37" s="49" t="s">
        <v>870</v>
      </c>
      <c r="T37" s="49" t="s">
        <v>868</v>
      </c>
      <c r="U37" s="49" t="s">
        <v>870</v>
      </c>
      <c r="V37" s="49" t="s">
        <v>893</v>
      </c>
    </row>
    <row r="38" spans="1:22" s="34" customFormat="1" ht="160.5" hidden="1" customHeight="1" x14ac:dyDescent="0.25">
      <c r="A38" s="35"/>
      <c r="B38" s="31">
        <f t="shared" si="1"/>
        <v>16</v>
      </c>
      <c r="C38" s="31" t="s">
        <v>836</v>
      </c>
      <c r="D38" s="31" t="s">
        <v>740</v>
      </c>
      <c r="E38" s="31" t="s">
        <v>537</v>
      </c>
      <c r="F38" s="63" t="s">
        <v>1149</v>
      </c>
      <c r="G38" s="63" t="s">
        <v>538</v>
      </c>
      <c r="H38" s="32" t="s">
        <v>539</v>
      </c>
      <c r="I38" s="31" t="s">
        <v>172</v>
      </c>
      <c r="J38" s="33">
        <v>9106745</v>
      </c>
      <c r="K38" s="33">
        <v>7740734</v>
      </c>
      <c r="L38" s="31" t="s">
        <v>74</v>
      </c>
      <c r="M38" s="31" t="s">
        <v>540</v>
      </c>
      <c r="N38" s="32" t="s">
        <v>56</v>
      </c>
      <c r="O38" s="48" t="s">
        <v>867</v>
      </c>
      <c r="P38" s="49" t="s">
        <v>869</v>
      </c>
      <c r="Q38" s="49" t="s">
        <v>867</v>
      </c>
      <c r="R38" s="49" t="s">
        <v>870</v>
      </c>
      <c r="S38" s="49" t="s">
        <v>868</v>
      </c>
      <c r="T38" s="49" t="s">
        <v>871</v>
      </c>
      <c r="U38" s="49" t="s">
        <v>869</v>
      </c>
      <c r="V38" s="49" t="s">
        <v>893</v>
      </c>
    </row>
    <row r="39" spans="1:22" s="34" customFormat="1" ht="160.5" hidden="1" customHeight="1" x14ac:dyDescent="0.25">
      <c r="A39" s="35"/>
      <c r="B39" s="31">
        <f t="shared" si="1"/>
        <v>17</v>
      </c>
      <c r="C39" s="31" t="s">
        <v>836</v>
      </c>
      <c r="D39" s="31" t="s">
        <v>740</v>
      </c>
      <c r="E39" s="31" t="s">
        <v>537</v>
      </c>
      <c r="F39" s="63" t="s">
        <v>1150</v>
      </c>
      <c r="G39" s="63" t="s">
        <v>538</v>
      </c>
      <c r="H39" s="32" t="s">
        <v>539</v>
      </c>
      <c r="I39" s="31" t="s">
        <v>172</v>
      </c>
      <c r="J39" s="33">
        <v>1706327</v>
      </c>
      <c r="K39" s="33">
        <v>1450378</v>
      </c>
      <c r="L39" s="31" t="s">
        <v>74</v>
      </c>
      <c r="M39" s="31" t="s">
        <v>541</v>
      </c>
      <c r="N39" s="32" t="s">
        <v>56</v>
      </c>
      <c r="O39" s="48" t="s">
        <v>867</v>
      </c>
      <c r="P39" s="49" t="s">
        <v>869</v>
      </c>
      <c r="Q39" s="49" t="s">
        <v>867</v>
      </c>
      <c r="R39" s="49" t="s">
        <v>870</v>
      </c>
      <c r="S39" s="49" t="s">
        <v>868</v>
      </c>
      <c r="T39" s="49" t="s">
        <v>871</v>
      </c>
      <c r="U39" s="49" t="s">
        <v>869</v>
      </c>
      <c r="V39" s="49" t="s">
        <v>893</v>
      </c>
    </row>
    <row r="40" spans="1:22" s="34" customFormat="1" ht="160.5" hidden="1" customHeight="1" x14ac:dyDescent="0.25">
      <c r="A40" s="35"/>
      <c r="B40" s="31">
        <f t="shared" si="1"/>
        <v>18</v>
      </c>
      <c r="C40" s="31" t="s">
        <v>836</v>
      </c>
      <c r="D40" s="31" t="s">
        <v>740</v>
      </c>
      <c r="E40" s="31" t="s">
        <v>537</v>
      </c>
      <c r="F40" s="63" t="s">
        <v>1151</v>
      </c>
      <c r="G40" s="63" t="s">
        <v>542</v>
      </c>
      <c r="H40" s="32" t="s">
        <v>539</v>
      </c>
      <c r="I40" s="31" t="s">
        <v>172</v>
      </c>
      <c r="J40" s="33">
        <v>1820274</v>
      </c>
      <c r="K40" s="33">
        <v>1547232</v>
      </c>
      <c r="L40" s="31" t="s">
        <v>74</v>
      </c>
      <c r="M40" s="31" t="s">
        <v>543</v>
      </c>
      <c r="N40" s="32" t="s">
        <v>57</v>
      </c>
      <c r="O40" s="48" t="s">
        <v>867</v>
      </c>
      <c r="P40" s="49" t="s">
        <v>869</v>
      </c>
      <c r="Q40" s="49" t="s">
        <v>867</v>
      </c>
      <c r="R40" s="49" t="s">
        <v>870</v>
      </c>
      <c r="S40" s="49" t="s">
        <v>868</v>
      </c>
      <c r="T40" s="49" t="s">
        <v>871</v>
      </c>
      <c r="U40" s="49" t="s">
        <v>869</v>
      </c>
      <c r="V40" s="49" t="s">
        <v>893</v>
      </c>
    </row>
    <row r="41" spans="1:22" s="34" customFormat="1" ht="160.5" hidden="1" customHeight="1" x14ac:dyDescent="0.25">
      <c r="A41" s="35"/>
      <c r="B41" s="31">
        <f t="shared" si="1"/>
        <v>19</v>
      </c>
      <c r="C41" s="31" t="s">
        <v>836</v>
      </c>
      <c r="D41" s="31" t="s">
        <v>740</v>
      </c>
      <c r="E41" s="31" t="s">
        <v>537</v>
      </c>
      <c r="F41" s="63" t="s">
        <v>1152</v>
      </c>
      <c r="G41" s="63" t="s">
        <v>544</v>
      </c>
      <c r="H41" s="32" t="s">
        <v>539</v>
      </c>
      <c r="I41" s="31" t="s">
        <v>719</v>
      </c>
      <c r="J41" s="33">
        <v>1484301</v>
      </c>
      <c r="K41" s="33">
        <v>1261656</v>
      </c>
      <c r="L41" s="31" t="s">
        <v>74</v>
      </c>
      <c r="M41" s="31" t="s">
        <v>545</v>
      </c>
      <c r="N41" s="31" t="s">
        <v>57</v>
      </c>
      <c r="O41" s="48" t="s">
        <v>868</v>
      </c>
      <c r="P41" s="49" t="s">
        <v>870</v>
      </c>
      <c r="Q41" s="49" t="s">
        <v>869</v>
      </c>
      <c r="R41" s="49" t="s">
        <v>871</v>
      </c>
      <c r="S41" s="49" t="s">
        <v>870</v>
      </c>
      <c r="T41" s="49" t="s">
        <v>868</v>
      </c>
      <c r="U41" s="49" t="s">
        <v>870</v>
      </c>
      <c r="V41" s="49" t="s">
        <v>893</v>
      </c>
    </row>
    <row r="42" spans="1:22" s="34" customFormat="1" ht="160.5" hidden="1" customHeight="1" x14ac:dyDescent="0.25">
      <c r="A42" s="35"/>
      <c r="B42" s="31">
        <f t="shared" si="1"/>
        <v>20</v>
      </c>
      <c r="C42" s="31" t="s">
        <v>836</v>
      </c>
      <c r="D42" s="31" t="s">
        <v>740</v>
      </c>
      <c r="E42" s="31" t="s">
        <v>537</v>
      </c>
      <c r="F42" s="63" t="s">
        <v>1153</v>
      </c>
      <c r="G42" s="63" t="s">
        <v>546</v>
      </c>
      <c r="H42" s="32" t="s">
        <v>539</v>
      </c>
      <c r="I42" s="31" t="s">
        <v>547</v>
      </c>
      <c r="J42" s="33">
        <v>17647058.8235294</v>
      </c>
      <c r="K42" s="33">
        <v>15000000</v>
      </c>
      <c r="L42" s="31" t="s">
        <v>74</v>
      </c>
      <c r="M42" s="31" t="s">
        <v>548</v>
      </c>
      <c r="N42" s="31" t="s">
        <v>56</v>
      </c>
      <c r="O42" s="48" t="s">
        <v>868</v>
      </c>
      <c r="P42" s="49" t="s">
        <v>870</v>
      </c>
      <c r="Q42" s="49" t="s">
        <v>869</v>
      </c>
      <c r="R42" s="49" t="s">
        <v>871</v>
      </c>
      <c r="S42" s="49" t="s">
        <v>870</v>
      </c>
      <c r="T42" s="49" t="s">
        <v>868</v>
      </c>
      <c r="U42" s="49" t="s">
        <v>870</v>
      </c>
      <c r="V42" s="49" t="s">
        <v>893</v>
      </c>
    </row>
    <row r="43" spans="1:22" s="34" customFormat="1" ht="160.5" hidden="1" customHeight="1" x14ac:dyDescent="0.25">
      <c r="A43" s="35"/>
      <c r="B43" s="31">
        <f t="shared" si="1"/>
        <v>21</v>
      </c>
      <c r="C43" s="31" t="s">
        <v>836</v>
      </c>
      <c r="D43" s="31" t="s">
        <v>740</v>
      </c>
      <c r="E43" s="31" t="s">
        <v>16</v>
      </c>
      <c r="F43" s="63" t="s">
        <v>1154</v>
      </c>
      <c r="G43" s="63" t="s">
        <v>549</v>
      </c>
      <c r="H43" s="32" t="s">
        <v>550</v>
      </c>
      <c r="I43" s="31" t="s">
        <v>172</v>
      </c>
      <c r="J43" s="33">
        <v>129255931</v>
      </c>
      <c r="K43" s="33">
        <v>109867541</v>
      </c>
      <c r="L43" s="31" t="s">
        <v>74</v>
      </c>
      <c r="M43" s="31" t="s">
        <v>506</v>
      </c>
      <c r="N43" s="32" t="s">
        <v>56</v>
      </c>
      <c r="O43" s="48" t="s">
        <v>867</v>
      </c>
      <c r="P43" s="49" t="s">
        <v>869</v>
      </c>
      <c r="Q43" s="49" t="s">
        <v>867</v>
      </c>
      <c r="R43" s="49" t="s">
        <v>870</v>
      </c>
      <c r="S43" s="49" t="s">
        <v>868</v>
      </c>
      <c r="T43" s="49" t="s">
        <v>871</v>
      </c>
      <c r="U43" s="49" t="s">
        <v>869</v>
      </c>
      <c r="V43" s="49" t="s">
        <v>893</v>
      </c>
    </row>
    <row r="44" spans="1:22" s="34" customFormat="1" ht="160.5" hidden="1" customHeight="1" x14ac:dyDescent="0.25">
      <c r="A44" s="35"/>
      <c r="B44" s="31">
        <f t="shared" si="1"/>
        <v>22</v>
      </c>
      <c r="C44" s="31" t="s">
        <v>836</v>
      </c>
      <c r="D44" s="31" t="s">
        <v>740</v>
      </c>
      <c r="E44" s="31" t="s">
        <v>16</v>
      </c>
      <c r="F44" s="63" t="s">
        <v>1155</v>
      </c>
      <c r="G44" s="63" t="s">
        <v>549</v>
      </c>
      <c r="H44" s="32" t="s">
        <v>550</v>
      </c>
      <c r="I44" s="31" t="s">
        <v>172</v>
      </c>
      <c r="J44" s="33">
        <v>24218629</v>
      </c>
      <c r="K44" s="33">
        <v>20585835</v>
      </c>
      <c r="L44" s="31" t="s">
        <v>74</v>
      </c>
      <c r="M44" s="31" t="s">
        <v>541</v>
      </c>
      <c r="N44" s="32" t="s">
        <v>56</v>
      </c>
      <c r="O44" s="48" t="s">
        <v>867</v>
      </c>
      <c r="P44" s="49" t="s">
        <v>869</v>
      </c>
      <c r="Q44" s="49" t="s">
        <v>867</v>
      </c>
      <c r="R44" s="49" t="s">
        <v>870</v>
      </c>
      <c r="S44" s="49" t="s">
        <v>868</v>
      </c>
      <c r="T44" s="49" t="s">
        <v>871</v>
      </c>
      <c r="U44" s="49" t="s">
        <v>869</v>
      </c>
      <c r="V44" s="49" t="s">
        <v>893</v>
      </c>
    </row>
    <row r="45" spans="1:22" s="34" customFormat="1" ht="160.5" hidden="1" customHeight="1" x14ac:dyDescent="0.25">
      <c r="A45" s="35"/>
      <c r="B45" s="31">
        <f t="shared" si="1"/>
        <v>23</v>
      </c>
      <c r="C45" s="31" t="s">
        <v>836</v>
      </c>
      <c r="D45" s="31" t="s">
        <v>740</v>
      </c>
      <c r="E45" s="31" t="s">
        <v>16</v>
      </c>
      <c r="F45" s="63" t="s">
        <v>1156</v>
      </c>
      <c r="G45" s="63" t="s">
        <v>551</v>
      </c>
      <c r="H45" s="32" t="s">
        <v>550</v>
      </c>
      <c r="I45" s="31" t="s">
        <v>172</v>
      </c>
      <c r="J45" s="33">
        <v>25835920</v>
      </c>
      <c r="K45" s="33">
        <v>21960532</v>
      </c>
      <c r="L45" s="31" t="s">
        <v>74</v>
      </c>
      <c r="M45" s="31" t="s">
        <v>543</v>
      </c>
      <c r="N45" s="31" t="s">
        <v>57</v>
      </c>
      <c r="O45" s="48" t="s">
        <v>867</v>
      </c>
      <c r="P45" s="49" t="s">
        <v>869</v>
      </c>
      <c r="Q45" s="49" t="s">
        <v>867</v>
      </c>
      <c r="R45" s="49" t="s">
        <v>870</v>
      </c>
      <c r="S45" s="49" t="s">
        <v>868</v>
      </c>
      <c r="T45" s="49" t="s">
        <v>871</v>
      </c>
      <c r="U45" s="49" t="s">
        <v>869</v>
      </c>
      <c r="V45" s="49" t="s">
        <v>893</v>
      </c>
    </row>
    <row r="46" spans="1:22" s="34" customFormat="1" ht="160.5" hidden="1" customHeight="1" x14ac:dyDescent="0.25">
      <c r="A46" s="35"/>
      <c r="B46" s="31">
        <f t="shared" si="1"/>
        <v>24</v>
      </c>
      <c r="C46" s="31" t="s">
        <v>836</v>
      </c>
      <c r="D46" s="31" t="s">
        <v>740</v>
      </c>
      <c r="E46" s="31" t="s">
        <v>16</v>
      </c>
      <c r="F46" s="63" t="s">
        <v>1157</v>
      </c>
      <c r="G46" s="63" t="s">
        <v>552</v>
      </c>
      <c r="H46" s="32" t="s">
        <v>550</v>
      </c>
      <c r="I46" s="31" t="s">
        <v>719</v>
      </c>
      <c r="J46" s="33">
        <v>21067324</v>
      </c>
      <c r="K46" s="33">
        <v>17907225</v>
      </c>
      <c r="L46" s="31" t="s">
        <v>74</v>
      </c>
      <c r="M46" s="31" t="s">
        <v>545</v>
      </c>
      <c r="N46" s="31" t="s">
        <v>57</v>
      </c>
      <c r="O46" s="48" t="s">
        <v>868</v>
      </c>
      <c r="P46" s="49" t="s">
        <v>870</v>
      </c>
      <c r="Q46" s="49" t="s">
        <v>869</v>
      </c>
      <c r="R46" s="49" t="s">
        <v>871</v>
      </c>
      <c r="S46" s="49" t="s">
        <v>870</v>
      </c>
      <c r="T46" s="49" t="s">
        <v>868</v>
      </c>
      <c r="U46" s="49" t="s">
        <v>870</v>
      </c>
      <c r="V46" s="49" t="s">
        <v>893</v>
      </c>
    </row>
    <row r="47" spans="1:22" s="34" customFormat="1" ht="160.5" hidden="1" customHeight="1" x14ac:dyDescent="0.25">
      <c r="A47" s="35"/>
      <c r="B47" s="31">
        <f t="shared" si="1"/>
        <v>25</v>
      </c>
      <c r="C47" s="31" t="s">
        <v>836</v>
      </c>
      <c r="D47" s="31" t="s">
        <v>740</v>
      </c>
      <c r="E47" s="31" t="s">
        <v>13</v>
      </c>
      <c r="F47" s="63" t="s">
        <v>1158</v>
      </c>
      <c r="G47" s="63" t="s">
        <v>553</v>
      </c>
      <c r="H47" s="32" t="s">
        <v>554</v>
      </c>
      <c r="I47" s="31" t="s">
        <v>172</v>
      </c>
      <c r="J47" s="33">
        <v>178391287</v>
      </c>
      <c r="K47" s="33">
        <v>151632594</v>
      </c>
      <c r="L47" s="31" t="s">
        <v>74</v>
      </c>
      <c r="M47" s="31" t="s">
        <v>555</v>
      </c>
      <c r="N47" s="31" t="s">
        <v>56</v>
      </c>
      <c r="O47" s="48" t="s">
        <v>867</v>
      </c>
      <c r="P47" s="49" t="s">
        <v>869</v>
      </c>
      <c r="Q47" s="49" t="s">
        <v>867</v>
      </c>
      <c r="R47" s="49" t="s">
        <v>870</v>
      </c>
      <c r="S47" s="49" t="s">
        <v>868</v>
      </c>
      <c r="T47" s="49" t="s">
        <v>871</v>
      </c>
      <c r="U47" s="49" t="s">
        <v>869</v>
      </c>
      <c r="V47" s="49" t="s">
        <v>893</v>
      </c>
    </row>
    <row r="48" spans="1:22" s="34" customFormat="1" ht="160.5" hidden="1" customHeight="1" x14ac:dyDescent="0.25">
      <c r="A48" s="35"/>
      <c r="B48" s="31">
        <f t="shared" si="1"/>
        <v>26</v>
      </c>
      <c r="C48" s="31" t="s">
        <v>836</v>
      </c>
      <c r="D48" s="31" t="s">
        <v>740</v>
      </c>
      <c r="E48" s="31" t="s">
        <v>13</v>
      </c>
      <c r="F48" s="63" t="s">
        <v>1159</v>
      </c>
      <c r="G48" s="63" t="s">
        <v>553</v>
      </c>
      <c r="H48" s="32" t="s">
        <v>554</v>
      </c>
      <c r="I48" s="31" t="s">
        <v>719</v>
      </c>
      <c r="J48" s="33">
        <v>11764706</v>
      </c>
      <c r="K48" s="33">
        <v>10000000</v>
      </c>
      <c r="L48" s="31" t="s">
        <v>74</v>
      </c>
      <c r="M48" s="31" t="s">
        <v>556</v>
      </c>
      <c r="N48" s="31" t="s">
        <v>56</v>
      </c>
      <c r="O48" s="48" t="s">
        <v>868</v>
      </c>
      <c r="P48" s="49" t="s">
        <v>870</v>
      </c>
      <c r="Q48" s="49" t="s">
        <v>869</v>
      </c>
      <c r="R48" s="49" t="s">
        <v>871</v>
      </c>
      <c r="S48" s="49" t="s">
        <v>870</v>
      </c>
      <c r="T48" s="49" t="s">
        <v>868</v>
      </c>
      <c r="U48" s="49" t="s">
        <v>870</v>
      </c>
      <c r="V48" s="49" t="s">
        <v>893</v>
      </c>
    </row>
    <row r="49" spans="1:22" s="34" customFormat="1" ht="160.5" hidden="1" customHeight="1" x14ac:dyDescent="0.25">
      <c r="A49" s="35"/>
      <c r="B49" s="31">
        <f t="shared" si="1"/>
        <v>27</v>
      </c>
      <c r="C49" s="31" t="s">
        <v>836</v>
      </c>
      <c r="D49" s="31" t="s">
        <v>740</v>
      </c>
      <c r="E49" s="31" t="s">
        <v>13</v>
      </c>
      <c r="F49" s="63" t="s">
        <v>1160</v>
      </c>
      <c r="G49" s="63" t="s">
        <v>557</v>
      </c>
      <c r="H49" s="32" t="s">
        <v>554</v>
      </c>
      <c r="I49" s="31" t="s">
        <v>172</v>
      </c>
      <c r="J49" s="33">
        <v>4705882</v>
      </c>
      <c r="K49" s="33">
        <v>4000000</v>
      </c>
      <c r="L49" s="31" t="s">
        <v>74</v>
      </c>
      <c r="M49" s="31" t="s">
        <v>555</v>
      </c>
      <c r="N49" s="31" t="s">
        <v>57</v>
      </c>
      <c r="O49" s="48" t="s">
        <v>868</v>
      </c>
      <c r="P49" s="48" t="s">
        <v>870</v>
      </c>
      <c r="Q49" s="49" t="s">
        <v>869</v>
      </c>
      <c r="R49" s="49" t="s">
        <v>871</v>
      </c>
      <c r="S49" s="49" t="s">
        <v>870</v>
      </c>
      <c r="T49" s="49" t="s">
        <v>868</v>
      </c>
      <c r="U49" s="49" t="s">
        <v>870</v>
      </c>
      <c r="V49" s="49" t="s">
        <v>893</v>
      </c>
    </row>
    <row r="50" spans="1:22" s="34" customFormat="1" ht="160.5" hidden="1" customHeight="1" x14ac:dyDescent="0.25">
      <c r="A50" s="35"/>
      <c r="B50" s="31">
        <f t="shared" si="1"/>
        <v>28</v>
      </c>
      <c r="C50" s="31" t="s">
        <v>836</v>
      </c>
      <c r="D50" s="31" t="s">
        <v>740</v>
      </c>
      <c r="E50" s="31" t="s">
        <v>13</v>
      </c>
      <c r="F50" s="63" t="s">
        <v>1161</v>
      </c>
      <c r="G50" s="63" t="s">
        <v>553</v>
      </c>
      <c r="H50" s="32" t="s">
        <v>554</v>
      </c>
      <c r="I50" s="31" t="s">
        <v>547</v>
      </c>
      <c r="J50" s="33">
        <v>41176470.588235296</v>
      </c>
      <c r="K50" s="33">
        <v>35000000</v>
      </c>
      <c r="L50" s="31" t="s">
        <v>74</v>
      </c>
      <c r="M50" s="31" t="s">
        <v>896</v>
      </c>
      <c r="N50" s="32" t="s">
        <v>56</v>
      </c>
      <c r="O50" s="48" t="s">
        <v>868</v>
      </c>
      <c r="P50" s="49" t="s">
        <v>870</v>
      </c>
      <c r="Q50" s="49" t="s">
        <v>869</v>
      </c>
      <c r="R50" s="49" t="s">
        <v>871</v>
      </c>
      <c r="S50" s="49" t="s">
        <v>870</v>
      </c>
      <c r="T50" s="49" t="s">
        <v>868</v>
      </c>
      <c r="U50" s="49" t="s">
        <v>870</v>
      </c>
      <c r="V50" s="49" t="s">
        <v>893</v>
      </c>
    </row>
    <row r="51" spans="1:22" s="34" customFormat="1" ht="160.5" hidden="1" customHeight="1" x14ac:dyDescent="0.25">
      <c r="A51" s="35"/>
      <c r="B51" s="31">
        <f t="shared" si="1"/>
        <v>29</v>
      </c>
      <c r="C51" s="31" t="s">
        <v>836</v>
      </c>
      <c r="D51" s="31" t="s">
        <v>740</v>
      </c>
      <c r="E51" s="31" t="s">
        <v>6</v>
      </c>
      <c r="F51" s="63" t="s">
        <v>1162</v>
      </c>
      <c r="G51" s="63" t="s">
        <v>558</v>
      </c>
      <c r="H51" s="32" t="s">
        <v>114</v>
      </c>
      <c r="I51" s="31" t="s">
        <v>172</v>
      </c>
      <c r="J51" s="33">
        <v>10588234</v>
      </c>
      <c r="K51" s="33">
        <v>5823529</v>
      </c>
      <c r="L51" s="31" t="s">
        <v>74</v>
      </c>
      <c r="M51" s="31" t="s">
        <v>559</v>
      </c>
      <c r="N51" s="32" t="s">
        <v>57</v>
      </c>
      <c r="O51" s="48" t="s">
        <v>867</v>
      </c>
      <c r="P51" s="49" t="s">
        <v>869</v>
      </c>
      <c r="Q51" s="49" t="s">
        <v>867</v>
      </c>
      <c r="R51" s="49" t="s">
        <v>870</v>
      </c>
      <c r="S51" s="49" t="s">
        <v>868</v>
      </c>
      <c r="T51" s="49" t="s">
        <v>871</v>
      </c>
      <c r="U51" s="49" t="s">
        <v>869</v>
      </c>
      <c r="V51" s="49" t="s">
        <v>893</v>
      </c>
    </row>
    <row r="52" spans="1:22" s="34" customFormat="1" ht="160.5" hidden="1" customHeight="1" x14ac:dyDescent="0.25">
      <c r="A52" s="35"/>
      <c r="B52" s="31">
        <f t="shared" si="1"/>
        <v>30</v>
      </c>
      <c r="C52" s="31" t="s">
        <v>836</v>
      </c>
      <c r="D52" s="31" t="s">
        <v>740</v>
      </c>
      <c r="E52" s="31" t="s">
        <v>6</v>
      </c>
      <c r="F52" s="63" t="s">
        <v>1163</v>
      </c>
      <c r="G52" s="63" t="s">
        <v>558</v>
      </c>
      <c r="H52" s="32" t="s">
        <v>114</v>
      </c>
      <c r="I52" s="31" t="s">
        <v>719</v>
      </c>
      <c r="J52" s="33">
        <v>1176471</v>
      </c>
      <c r="K52" s="33">
        <v>647059</v>
      </c>
      <c r="L52" s="31" t="s">
        <v>74</v>
      </c>
      <c r="M52" s="31" t="s">
        <v>560</v>
      </c>
      <c r="N52" s="32" t="s">
        <v>57</v>
      </c>
      <c r="O52" s="48" t="s">
        <v>868</v>
      </c>
      <c r="P52" s="49" t="s">
        <v>870</v>
      </c>
      <c r="Q52" s="49" t="s">
        <v>869</v>
      </c>
      <c r="R52" s="49" t="s">
        <v>871</v>
      </c>
      <c r="S52" s="49" t="s">
        <v>870</v>
      </c>
      <c r="T52" s="49" t="s">
        <v>868</v>
      </c>
      <c r="U52" s="49" t="s">
        <v>870</v>
      </c>
      <c r="V52" s="49" t="s">
        <v>893</v>
      </c>
    </row>
    <row r="53" spans="1:22" s="34" customFormat="1" ht="160.5" hidden="1" customHeight="1" x14ac:dyDescent="0.25">
      <c r="A53" s="35"/>
      <c r="B53" s="31">
        <f t="shared" si="1"/>
        <v>31</v>
      </c>
      <c r="C53" s="31" t="s">
        <v>836</v>
      </c>
      <c r="D53" s="31" t="s">
        <v>740</v>
      </c>
      <c r="E53" s="31" t="s">
        <v>6</v>
      </c>
      <c r="F53" s="63" t="s">
        <v>1164</v>
      </c>
      <c r="G53" s="63" t="s">
        <v>558</v>
      </c>
      <c r="H53" s="32" t="s">
        <v>114</v>
      </c>
      <c r="I53" s="31" t="s">
        <v>172</v>
      </c>
      <c r="J53" s="33">
        <v>22320239</v>
      </c>
      <c r="K53" s="33">
        <v>12276132</v>
      </c>
      <c r="L53" s="31" t="s">
        <v>74</v>
      </c>
      <c r="M53" s="31" t="s">
        <v>559</v>
      </c>
      <c r="N53" s="32" t="s">
        <v>57</v>
      </c>
      <c r="O53" s="48" t="s">
        <v>868</v>
      </c>
      <c r="P53" s="49" t="s">
        <v>870</v>
      </c>
      <c r="Q53" s="49" t="s">
        <v>869</v>
      </c>
      <c r="R53" s="49" t="s">
        <v>871</v>
      </c>
      <c r="S53" s="49" t="s">
        <v>870</v>
      </c>
      <c r="T53" s="49" t="s">
        <v>868</v>
      </c>
      <c r="U53" s="49" t="s">
        <v>870</v>
      </c>
      <c r="V53" s="49" t="s">
        <v>893</v>
      </c>
    </row>
    <row r="54" spans="1:22" s="34" customFormat="1" ht="160.5" hidden="1" customHeight="1" x14ac:dyDescent="0.25">
      <c r="A54" s="35"/>
      <c r="B54" s="31">
        <f t="shared" si="1"/>
        <v>32</v>
      </c>
      <c r="C54" s="31" t="s">
        <v>836</v>
      </c>
      <c r="D54" s="31" t="s">
        <v>740</v>
      </c>
      <c r="E54" s="31" t="s">
        <v>6</v>
      </c>
      <c r="F54" s="63" t="s">
        <v>1165</v>
      </c>
      <c r="G54" s="63" t="s">
        <v>558</v>
      </c>
      <c r="H54" s="32" t="s">
        <v>114</v>
      </c>
      <c r="I54" s="31" t="s">
        <v>719</v>
      </c>
      <c r="J54" s="33">
        <v>2480027</v>
      </c>
      <c r="K54" s="33">
        <v>1364015</v>
      </c>
      <c r="L54" s="31" t="s">
        <v>74</v>
      </c>
      <c r="M54" s="31" t="s">
        <v>560</v>
      </c>
      <c r="N54" s="32" t="s">
        <v>57</v>
      </c>
      <c r="O54" s="48" t="s">
        <v>868</v>
      </c>
      <c r="P54" s="48" t="s">
        <v>870</v>
      </c>
      <c r="Q54" s="49" t="s">
        <v>869</v>
      </c>
      <c r="R54" s="49" t="s">
        <v>871</v>
      </c>
      <c r="S54" s="49" t="s">
        <v>870</v>
      </c>
      <c r="T54" s="49" t="s">
        <v>868</v>
      </c>
      <c r="U54" s="49" t="s">
        <v>870</v>
      </c>
      <c r="V54" s="49" t="s">
        <v>893</v>
      </c>
    </row>
    <row r="55" spans="1:22" s="34" customFormat="1" ht="160.5" hidden="1" customHeight="1" x14ac:dyDescent="0.25">
      <c r="A55" s="35"/>
      <c r="B55" s="31">
        <f t="shared" si="1"/>
        <v>33</v>
      </c>
      <c r="C55" s="31" t="s">
        <v>836</v>
      </c>
      <c r="D55" s="31" t="s">
        <v>740</v>
      </c>
      <c r="E55" s="31" t="s">
        <v>6</v>
      </c>
      <c r="F55" s="63" t="s">
        <v>1166</v>
      </c>
      <c r="G55" s="63" t="s">
        <v>558</v>
      </c>
      <c r="H55" s="32" t="s">
        <v>114</v>
      </c>
      <c r="I55" s="31" t="s">
        <v>172</v>
      </c>
      <c r="J55" s="33">
        <v>21417484</v>
      </c>
      <c r="K55" s="33">
        <v>11779617</v>
      </c>
      <c r="L55" s="31" t="s">
        <v>74</v>
      </c>
      <c r="M55" s="31" t="s">
        <v>559</v>
      </c>
      <c r="N55" s="32" t="s">
        <v>57</v>
      </c>
      <c r="O55" s="48" t="s">
        <v>868</v>
      </c>
      <c r="P55" s="49" t="s">
        <v>870</v>
      </c>
      <c r="Q55" s="49" t="s">
        <v>869</v>
      </c>
      <c r="R55" s="49" t="s">
        <v>871</v>
      </c>
      <c r="S55" s="49" t="s">
        <v>870</v>
      </c>
      <c r="T55" s="49" t="s">
        <v>868</v>
      </c>
      <c r="U55" s="49" t="s">
        <v>870</v>
      </c>
      <c r="V55" s="49" t="s">
        <v>893</v>
      </c>
    </row>
    <row r="56" spans="1:22" s="34" customFormat="1" ht="160.5" hidden="1" customHeight="1" x14ac:dyDescent="0.25">
      <c r="A56" s="35"/>
      <c r="B56" s="31">
        <f t="shared" si="1"/>
        <v>34</v>
      </c>
      <c r="C56" s="31" t="s">
        <v>836</v>
      </c>
      <c r="D56" s="31" t="s">
        <v>740</v>
      </c>
      <c r="E56" s="31" t="s">
        <v>6</v>
      </c>
      <c r="F56" s="63" t="s">
        <v>1167</v>
      </c>
      <c r="G56" s="63" t="s">
        <v>558</v>
      </c>
      <c r="H56" s="32" t="s">
        <v>114</v>
      </c>
      <c r="I56" s="31" t="s">
        <v>719</v>
      </c>
      <c r="J56" s="33">
        <v>2379720</v>
      </c>
      <c r="K56" s="33">
        <v>1308846</v>
      </c>
      <c r="L56" s="31" t="s">
        <v>74</v>
      </c>
      <c r="M56" s="31" t="s">
        <v>560</v>
      </c>
      <c r="N56" s="31" t="s">
        <v>57</v>
      </c>
      <c r="O56" s="48" t="s">
        <v>868</v>
      </c>
      <c r="P56" s="48" t="s">
        <v>870</v>
      </c>
      <c r="Q56" s="49" t="s">
        <v>869</v>
      </c>
      <c r="R56" s="49" t="s">
        <v>871</v>
      </c>
      <c r="S56" s="49" t="s">
        <v>870</v>
      </c>
      <c r="T56" s="49" t="s">
        <v>868</v>
      </c>
      <c r="U56" s="49" t="s">
        <v>870</v>
      </c>
      <c r="V56" s="49" t="s">
        <v>893</v>
      </c>
    </row>
    <row r="57" spans="1:22" s="34" customFormat="1" ht="160.5" hidden="1" customHeight="1" x14ac:dyDescent="0.25">
      <c r="A57" s="35"/>
      <c r="B57" s="31">
        <f t="shared" si="1"/>
        <v>35</v>
      </c>
      <c r="C57" s="31" t="s">
        <v>836</v>
      </c>
      <c r="D57" s="31" t="s">
        <v>740</v>
      </c>
      <c r="E57" s="31" t="s">
        <v>6</v>
      </c>
      <c r="F57" s="63" t="s">
        <v>1168</v>
      </c>
      <c r="G57" s="63" t="s">
        <v>558</v>
      </c>
      <c r="H57" s="32" t="s">
        <v>114</v>
      </c>
      <c r="I57" s="31" t="s">
        <v>172</v>
      </c>
      <c r="J57" s="33">
        <v>20000000</v>
      </c>
      <c r="K57" s="33">
        <v>11000000</v>
      </c>
      <c r="L57" s="31" t="s">
        <v>74</v>
      </c>
      <c r="M57" s="31" t="s">
        <v>561</v>
      </c>
      <c r="N57" s="31" t="s">
        <v>57</v>
      </c>
      <c r="O57" s="48" t="s">
        <v>867</v>
      </c>
      <c r="P57" s="48" t="s">
        <v>869</v>
      </c>
      <c r="Q57" s="49" t="s">
        <v>867</v>
      </c>
      <c r="R57" s="49" t="s">
        <v>870</v>
      </c>
      <c r="S57" s="49" t="s">
        <v>868</v>
      </c>
      <c r="T57" s="49" t="s">
        <v>871</v>
      </c>
      <c r="U57" s="49" t="s">
        <v>869</v>
      </c>
      <c r="V57" s="49" t="s">
        <v>893</v>
      </c>
    </row>
    <row r="58" spans="1:22" s="34" customFormat="1" ht="160.5" hidden="1" customHeight="1" x14ac:dyDescent="0.25">
      <c r="A58" s="35"/>
      <c r="B58" s="31">
        <f t="shared" si="1"/>
        <v>36</v>
      </c>
      <c r="C58" s="31" t="s">
        <v>836</v>
      </c>
      <c r="D58" s="31" t="s">
        <v>740</v>
      </c>
      <c r="E58" s="31" t="s">
        <v>6</v>
      </c>
      <c r="F58" s="63" t="s">
        <v>1169</v>
      </c>
      <c r="G58" s="63" t="s">
        <v>562</v>
      </c>
      <c r="H58" s="32" t="s">
        <v>563</v>
      </c>
      <c r="I58" s="31" t="s">
        <v>172</v>
      </c>
      <c r="J58" s="33">
        <v>3636363</v>
      </c>
      <c r="K58" s="33">
        <v>2000000</v>
      </c>
      <c r="L58" s="31" t="s">
        <v>74</v>
      </c>
      <c r="M58" s="31" t="s">
        <v>176</v>
      </c>
      <c r="N58" s="31" t="s">
        <v>56</v>
      </c>
      <c r="O58" s="48" t="s">
        <v>868</v>
      </c>
      <c r="P58" s="49" t="s">
        <v>870</v>
      </c>
      <c r="Q58" s="49" t="s">
        <v>869</v>
      </c>
      <c r="R58" s="49" t="s">
        <v>871</v>
      </c>
      <c r="S58" s="49" t="s">
        <v>870</v>
      </c>
      <c r="T58" s="49" t="s">
        <v>868</v>
      </c>
      <c r="U58" s="49" t="s">
        <v>870</v>
      </c>
      <c r="V58" s="49" t="s">
        <v>893</v>
      </c>
    </row>
    <row r="59" spans="1:22" s="34" customFormat="1" ht="160.5" hidden="1" customHeight="1" x14ac:dyDescent="0.25">
      <c r="A59" s="35"/>
      <c r="B59" s="31">
        <f t="shared" si="1"/>
        <v>37</v>
      </c>
      <c r="C59" s="31" t="s">
        <v>836</v>
      </c>
      <c r="D59" s="31" t="s">
        <v>740</v>
      </c>
      <c r="E59" s="31" t="s">
        <v>6</v>
      </c>
      <c r="F59" s="63" t="s">
        <v>1170</v>
      </c>
      <c r="G59" s="63" t="s">
        <v>562</v>
      </c>
      <c r="H59" s="32" t="s">
        <v>563</v>
      </c>
      <c r="I59" s="31" t="s">
        <v>719</v>
      </c>
      <c r="J59" s="33">
        <v>5000000</v>
      </c>
      <c r="K59" s="33">
        <v>2750000</v>
      </c>
      <c r="L59" s="31" t="s">
        <v>74</v>
      </c>
      <c r="M59" s="31" t="s">
        <v>564</v>
      </c>
      <c r="N59" s="31" t="s">
        <v>57</v>
      </c>
      <c r="O59" s="48" t="s">
        <v>868</v>
      </c>
      <c r="P59" s="49" t="s">
        <v>870</v>
      </c>
      <c r="Q59" s="49" t="s">
        <v>869</v>
      </c>
      <c r="R59" s="49" t="s">
        <v>871</v>
      </c>
      <c r="S59" s="49" t="s">
        <v>870</v>
      </c>
      <c r="T59" s="49" t="s">
        <v>868</v>
      </c>
      <c r="U59" s="49" t="s">
        <v>870</v>
      </c>
      <c r="V59" s="49" t="s">
        <v>893</v>
      </c>
    </row>
    <row r="60" spans="1:22" s="34" customFormat="1" ht="160.5" hidden="1" customHeight="1" x14ac:dyDescent="0.25">
      <c r="A60" s="35"/>
      <c r="B60" s="31">
        <f t="shared" si="1"/>
        <v>38</v>
      </c>
      <c r="C60" s="31" t="s">
        <v>836</v>
      </c>
      <c r="D60" s="31" t="s">
        <v>740</v>
      </c>
      <c r="E60" s="31" t="s">
        <v>17</v>
      </c>
      <c r="F60" s="63" t="s">
        <v>1171</v>
      </c>
      <c r="G60" s="63" t="s">
        <v>1172</v>
      </c>
      <c r="H60" s="32" t="s">
        <v>565</v>
      </c>
      <c r="I60" s="31" t="s">
        <v>172</v>
      </c>
      <c r="J60" s="33">
        <v>76227185</v>
      </c>
      <c r="K60" s="33">
        <v>64793108</v>
      </c>
      <c r="L60" s="31" t="s">
        <v>74</v>
      </c>
      <c r="M60" s="31" t="s">
        <v>506</v>
      </c>
      <c r="N60" s="31" t="s">
        <v>56</v>
      </c>
      <c r="O60" s="48" t="s">
        <v>867</v>
      </c>
      <c r="P60" s="48" t="s">
        <v>869</v>
      </c>
      <c r="Q60" s="49" t="s">
        <v>867</v>
      </c>
      <c r="R60" s="49" t="s">
        <v>870</v>
      </c>
      <c r="S60" s="49" t="s">
        <v>868</v>
      </c>
      <c r="T60" s="49" t="s">
        <v>871</v>
      </c>
      <c r="U60" s="49" t="s">
        <v>869</v>
      </c>
      <c r="V60" s="49" t="s">
        <v>893</v>
      </c>
    </row>
    <row r="61" spans="1:22" s="34" customFormat="1" ht="160.5" hidden="1" customHeight="1" x14ac:dyDescent="0.25">
      <c r="A61" s="35"/>
      <c r="B61" s="31">
        <f t="shared" si="1"/>
        <v>39</v>
      </c>
      <c r="C61" s="31" t="s">
        <v>836</v>
      </c>
      <c r="D61" s="31" t="s">
        <v>740</v>
      </c>
      <c r="E61" s="31" t="s">
        <v>17</v>
      </c>
      <c r="F61" s="63" t="s">
        <v>1173</v>
      </c>
      <c r="G61" s="63" t="s">
        <v>1174</v>
      </c>
      <c r="H61" s="32" t="s">
        <v>565</v>
      </c>
      <c r="I61" s="31" t="s">
        <v>172</v>
      </c>
      <c r="J61" s="33">
        <v>14282655</v>
      </c>
      <c r="K61" s="33">
        <v>12140257</v>
      </c>
      <c r="L61" s="31" t="s">
        <v>74</v>
      </c>
      <c r="M61" s="31" t="s">
        <v>541</v>
      </c>
      <c r="N61" s="31" t="s">
        <v>56</v>
      </c>
      <c r="O61" s="48" t="s">
        <v>867</v>
      </c>
      <c r="P61" s="48" t="s">
        <v>869</v>
      </c>
      <c r="Q61" s="49" t="s">
        <v>867</v>
      </c>
      <c r="R61" s="49" t="s">
        <v>870</v>
      </c>
      <c r="S61" s="49" t="s">
        <v>868</v>
      </c>
      <c r="T61" s="49" t="s">
        <v>871</v>
      </c>
      <c r="U61" s="49" t="s">
        <v>869</v>
      </c>
      <c r="V61" s="49" t="s">
        <v>893</v>
      </c>
    </row>
    <row r="62" spans="1:22" s="34" customFormat="1" ht="160.5" hidden="1" customHeight="1" x14ac:dyDescent="0.25">
      <c r="A62" s="35"/>
      <c r="B62" s="31">
        <f t="shared" si="1"/>
        <v>40</v>
      </c>
      <c r="C62" s="31" t="s">
        <v>836</v>
      </c>
      <c r="D62" s="31" t="s">
        <v>740</v>
      </c>
      <c r="E62" s="31" t="s">
        <v>17</v>
      </c>
      <c r="F62" s="63" t="s">
        <v>1175</v>
      </c>
      <c r="G62" s="63" t="s">
        <v>1176</v>
      </c>
      <c r="H62" s="32" t="s">
        <v>565</v>
      </c>
      <c r="I62" s="31" t="s">
        <v>172</v>
      </c>
      <c r="J62" s="33">
        <v>15236435</v>
      </c>
      <c r="K62" s="33">
        <v>12950969</v>
      </c>
      <c r="L62" s="31" t="s">
        <v>74</v>
      </c>
      <c r="M62" s="31" t="s">
        <v>543</v>
      </c>
      <c r="N62" s="31" t="s">
        <v>57</v>
      </c>
      <c r="O62" s="48" t="s">
        <v>867</v>
      </c>
      <c r="P62" s="48" t="s">
        <v>869</v>
      </c>
      <c r="Q62" s="49" t="s">
        <v>867</v>
      </c>
      <c r="R62" s="49" t="s">
        <v>870</v>
      </c>
      <c r="S62" s="49" t="s">
        <v>868</v>
      </c>
      <c r="T62" s="49" t="s">
        <v>871</v>
      </c>
      <c r="U62" s="49" t="s">
        <v>869</v>
      </c>
      <c r="V62" s="49" t="s">
        <v>893</v>
      </c>
    </row>
    <row r="63" spans="1:22" s="34" customFormat="1" ht="160.5" hidden="1" customHeight="1" x14ac:dyDescent="0.25">
      <c r="A63" s="35"/>
      <c r="B63" s="31">
        <f t="shared" si="1"/>
        <v>41</v>
      </c>
      <c r="C63" s="31" t="s">
        <v>836</v>
      </c>
      <c r="D63" s="31" t="s">
        <v>740</v>
      </c>
      <c r="E63" s="31" t="s">
        <v>17</v>
      </c>
      <c r="F63" s="63" t="s">
        <v>1177</v>
      </c>
      <c r="G63" s="63" t="s">
        <v>1178</v>
      </c>
      <c r="H63" s="32" t="s">
        <v>565</v>
      </c>
      <c r="I63" s="31" t="s">
        <v>719</v>
      </c>
      <c r="J63" s="33">
        <v>12424209</v>
      </c>
      <c r="K63" s="33">
        <v>10560578</v>
      </c>
      <c r="L63" s="31" t="s">
        <v>74</v>
      </c>
      <c r="M63" s="31" t="s">
        <v>564</v>
      </c>
      <c r="N63" s="31" t="s">
        <v>57</v>
      </c>
      <c r="O63" s="48" t="s">
        <v>868</v>
      </c>
      <c r="P63" s="48" t="s">
        <v>870</v>
      </c>
      <c r="Q63" s="49" t="s">
        <v>869</v>
      </c>
      <c r="R63" s="49" t="s">
        <v>871</v>
      </c>
      <c r="S63" s="49" t="s">
        <v>870</v>
      </c>
      <c r="T63" s="49" t="s">
        <v>868</v>
      </c>
      <c r="U63" s="49" t="s">
        <v>870</v>
      </c>
      <c r="V63" s="49" t="s">
        <v>893</v>
      </c>
    </row>
    <row r="64" spans="1:22" s="34" customFormat="1" ht="160.5" hidden="1" customHeight="1" x14ac:dyDescent="0.25">
      <c r="A64" s="35"/>
      <c r="B64" s="31">
        <f t="shared" si="1"/>
        <v>42</v>
      </c>
      <c r="C64" s="31" t="s">
        <v>836</v>
      </c>
      <c r="D64" s="31" t="s">
        <v>740</v>
      </c>
      <c r="E64" s="31" t="s">
        <v>17</v>
      </c>
      <c r="F64" s="63" t="s">
        <v>1179</v>
      </c>
      <c r="G64" s="63" t="s">
        <v>566</v>
      </c>
      <c r="H64" s="32" t="s">
        <v>567</v>
      </c>
      <c r="I64" s="31" t="s">
        <v>172</v>
      </c>
      <c r="J64" s="33">
        <v>46025221</v>
      </c>
      <c r="K64" s="33">
        <v>39121438</v>
      </c>
      <c r="L64" s="31" t="s">
        <v>74</v>
      </c>
      <c r="M64" s="31" t="s">
        <v>568</v>
      </c>
      <c r="N64" s="31" t="s">
        <v>57</v>
      </c>
      <c r="O64" s="48" t="s">
        <v>867</v>
      </c>
      <c r="P64" s="49" t="s">
        <v>869</v>
      </c>
      <c r="Q64" s="49" t="s">
        <v>867</v>
      </c>
      <c r="R64" s="49" t="s">
        <v>870</v>
      </c>
      <c r="S64" s="49" t="s">
        <v>868</v>
      </c>
      <c r="T64" s="49" t="s">
        <v>871</v>
      </c>
      <c r="U64" s="49" t="s">
        <v>869</v>
      </c>
      <c r="V64" s="49" t="s">
        <v>893</v>
      </c>
    </row>
    <row r="65" spans="1:22" s="34" customFormat="1" ht="160.5" hidden="1" customHeight="1" x14ac:dyDescent="0.25">
      <c r="A65" s="35"/>
      <c r="B65" s="31">
        <f t="shared" si="1"/>
        <v>43</v>
      </c>
      <c r="C65" s="31" t="s">
        <v>836</v>
      </c>
      <c r="D65" s="31" t="s">
        <v>740</v>
      </c>
      <c r="E65" s="31" t="s">
        <v>17</v>
      </c>
      <c r="F65" s="63" t="s">
        <v>1180</v>
      </c>
      <c r="G65" s="63" t="s">
        <v>569</v>
      </c>
      <c r="H65" s="32" t="s">
        <v>567</v>
      </c>
      <c r="I65" s="31" t="s">
        <v>719</v>
      </c>
      <c r="J65" s="33">
        <v>12851146</v>
      </c>
      <c r="K65" s="33">
        <v>10923474</v>
      </c>
      <c r="L65" s="31" t="s">
        <v>74</v>
      </c>
      <c r="M65" s="31" t="s">
        <v>570</v>
      </c>
      <c r="N65" s="31" t="s">
        <v>57</v>
      </c>
      <c r="O65" s="48" t="s">
        <v>868</v>
      </c>
      <c r="P65" s="48" t="s">
        <v>870</v>
      </c>
      <c r="Q65" s="49" t="s">
        <v>869</v>
      </c>
      <c r="R65" s="49" t="s">
        <v>871</v>
      </c>
      <c r="S65" s="49" t="s">
        <v>870</v>
      </c>
      <c r="T65" s="49" t="s">
        <v>868</v>
      </c>
      <c r="U65" s="49" t="s">
        <v>870</v>
      </c>
      <c r="V65" s="49" t="s">
        <v>893</v>
      </c>
    </row>
    <row r="66" spans="1:22" s="25" customFormat="1" ht="409.5" hidden="1" x14ac:dyDescent="0.25">
      <c r="A66" s="21"/>
      <c r="B66" s="22">
        <v>43</v>
      </c>
      <c r="C66" s="22" t="s">
        <v>836</v>
      </c>
      <c r="D66" s="22" t="s">
        <v>741</v>
      </c>
      <c r="E66" s="22" t="s">
        <v>1182</v>
      </c>
      <c r="F66" s="22"/>
      <c r="G66" s="22"/>
      <c r="H66" s="23"/>
      <c r="I66" s="22"/>
      <c r="J66" s="24">
        <f>SUM(J23:J65)</f>
        <v>1154431030.352941</v>
      </c>
      <c r="K66" s="24">
        <f>SUM(K23:K65)</f>
        <v>954566816</v>
      </c>
      <c r="L66" s="22"/>
      <c r="M66" s="22"/>
      <c r="N66" s="23"/>
      <c r="O66" s="46"/>
      <c r="P66" s="47"/>
      <c r="Q66" s="47"/>
      <c r="R66" s="47"/>
      <c r="S66" s="47"/>
      <c r="T66" s="47"/>
      <c r="U66" s="46"/>
      <c r="V66" s="46"/>
    </row>
    <row r="67" spans="1:22" s="36" customFormat="1" ht="160.5" hidden="1" customHeight="1" x14ac:dyDescent="0.25">
      <c r="B67" s="31">
        <v>1</v>
      </c>
      <c r="C67" s="31" t="s">
        <v>837</v>
      </c>
      <c r="D67" s="31" t="s">
        <v>742</v>
      </c>
      <c r="E67" s="31" t="s">
        <v>7</v>
      </c>
      <c r="F67" s="31" t="s">
        <v>1185</v>
      </c>
      <c r="G67" s="31" t="s">
        <v>426</v>
      </c>
      <c r="H67" s="31" t="s">
        <v>1649</v>
      </c>
      <c r="I67" s="31" t="s">
        <v>1184</v>
      </c>
      <c r="J67" s="33">
        <v>47058823.619999997</v>
      </c>
      <c r="K67" s="33">
        <v>40000000.077</v>
      </c>
      <c r="L67" s="31" t="s">
        <v>74</v>
      </c>
      <c r="M67" s="31" t="s">
        <v>1669</v>
      </c>
      <c r="N67" s="32" t="s">
        <v>57</v>
      </c>
      <c r="O67" s="60" t="s">
        <v>867</v>
      </c>
      <c r="P67" s="49" t="s">
        <v>869</v>
      </c>
      <c r="Q67" s="60" t="s">
        <v>868</v>
      </c>
      <c r="R67" s="49" t="s">
        <v>869</v>
      </c>
      <c r="S67" s="60" t="s">
        <v>868</v>
      </c>
      <c r="T67" s="60" t="s">
        <v>871</v>
      </c>
      <c r="U67" s="49" t="s">
        <v>869</v>
      </c>
      <c r="V67" s="61" t="s">
        <v>893</v>
      </c>
    </row>
    <row r="68" spans="1:22" s="36" customFormat="1" ht="160.5" hidden="1" customHeight="1" x14ac:dyDescent="0.25">
      <c r="B68" s="31">
        <f t="shared" ref="B68:B69" si="2">B67+1</f>
        <v>2</v>
      </c>
      <c r="C68" s="31" t="s">
        <v>837</v>
      </c>
      <c r="D68" s="31" t="s">
        <v>742</v>
      </c>
      <c r="E68" s="31" t="s">
        <v>7</v>
      </c>
      <c r="F68" s="31" t="s">
        <v>1186</v>
      </c>
      <c r="G68" s="31" t="s">
        <v>427</v>
      </c>
      <c r="H68" s="31" t="s">
        <v>513</v>
      </c>
      <c r="I68" s="31" t="s">
        <v>1184</v>
      </c>
      <c r="J68" s="33">
        <v>144000000.25999999</v>
      </c>
      <c r="K68" s="33">
        <v>122400000.22099999</v>
      </c>
      <c r="L68" s="31" t="s">
        <v>74</v>
      </c>
      <c r="M68" s="31" t="s">
        <v>1670</v>
      </c>
      <c r="N68" s="32" t="s">
        <v>57</v>
      </c>
      <c r="O68" s="60" t="s">
        <v>867</v>
      </c>
      <c r="P68" s="49" t="s">
        <v>869</v>
      </c>
      <c r="Q68" s="60" t="s">
        <v>868</v>
      </c>
      <c r="R68" s="49" t="s">
        <v>869</v>
      </c>
      <c r="S68" s="60" t="s">
        <v>868</v>
      </c>
      <c r="T68" s="60" t="s">
        <v>871</v>
      </c>
      <c r="U68" s="49" t="s">
        <v>869</v>
      </c>
      <c r="V68" s="61" t="s">
        <v>893</v>
      </c>
    </row>
    <row r="69" spans="1:22" s="36" customFormat="1" ht="160.5" hidden="1" customHeight="1" x14ac:dyDescent="0.25">
      <c r="B69" s="31">
        <f t="shared" si="2"/>
        <v>3</v>
      </c>
      <c r="C69" s="31" t="s">
        <v>837</v>
      </c>
      <c r="D69" s="31" t="s">
        <v>742</v>
      </c>
      <c r="E69" s="31" t="s">
        <v>13</v>
      </c>
      <c r="F69" s="31" t="s">
        <v>1187</v>
      </c>
      <c r="G69" s="31" t="s">
        <v>435</v>
      </c>
      <c r="H69" s="31" t="s">
        <v>554</v>
      </c>
      <c r="I69" s="31" t="s">
        <v>1184</v>
      </c>
      <c r="J69" s="33">
        <v>221617647.22999999</v>
      </c>
      <c r="K69" s="33">
        <v>188375000</v>
      </c>
      <c r="L69" s="31" t="s">
        <v>74</v>
      </c>
      <c r="M69" s="31" t="s">
        <v>1671</v>
      </c>
      <c r="N69" s="114" t="s">
        <v>56</v>
      </c>
      <c r="O69" s="60" t="s">
        <v>867</v>
      </c>
      <c r="P69" s="49" t="s">
        <v>869</v>
      </c>
      <c r="Q69" s="60" t="s">
        <v>868</v>
      </c>
      <c r="R69" s="49" t="s">
        <v>869</v>
      </c>
      <c r="S69" s="60" t="s">
        <v>868</v>
      </c>
      <c r="T69" s="60" t="s">
        <v>871</v>
      </c>
      <c r="U69" s="49" t="s">
        <v>869</v>
      </c>
      <c r="V69" s="61" t="s">
        <v>893</v>
      </c>
    </row>
    <row r="70" spans="1:22" s="25" customFormat="1" ht="409.5" hidden="1" x14ac:dyDescent="0.25">
      <c r="A70" s="21"/>
      <c r="B70" s="22">
        <v>3</v>
      </c>
      <c r="C70" s="22" t="s">
        <v>837</v>
      </c>
      <c r="D70" s="22" t="s">
        <v>742</v>
      </c>
      <c r="E70" s="22" t="s">
        <v>1732</v>
      </c>
      <c r="F70" s="22"/>
      <c r="G70" s="22"/>
      <c r="H70" s="23"/>
      <c r="I70" s="22"/>
      <c r="J70" s="24">
        <f>SUM(J67:J69)</f>
        <v>412676471.11000001</v>
      </c>
      <c r="K70" s="24">
        <f>SUM(K67:K69)</f>
        <v>350775000.29799998</v>
      </c>
      <c r="L70" s="22"/>
      <c r="M70" s="22"/>
      <c r="N70" s="23"/>
      <c r="O70" s="46"/>
      <c r="P70" s="47"/>
      <c r="Q70" s="47"/>
      <c r="R70" s="47"/>
      <c r="S70" s="47"/>
      <c r="T70" s="47"/>
      <c r="U70" s="46"/>
      <c r="V70" s="51"/>
    </row>
    <row r="71" spans="1:22" s="34" customFormat="1" ht="160.5" hidden="1" customHeight="1" x14ac:dyDescent="0.25">
      <c r="B71" s="31">
        <v>1</v>
      </c>
      <c r="C71" s="31" t="s">
        <v>838</v>
      </c>
      <c r="D71" s="31" t="s">
        <v>743</v>
      </c>
      <c r="E71" s="31" t="s">
        <v>8</v>
      </c>
      <c r="F71" s="31" t="s">
        <v>1006</v>
      </c>
      <c r="G71" s="31" t="s">
        <v>420</v>
      </c>
      <c r="H71" s="31" t="s">
        <v>508</v>
      </c>
      <c r="I71" s="31" t="s">
        <v>302</v>
      </c>
      <c r="J71" s="33">
        <v>25394118</v>
      </c>
      <c r="K71" s="33">
        <v>21585000.300000001</v>
      </c>
      <c r="L71" s="31" t="s">
        <v>74</v>
      </c>
      <c r="M71" s="31" t="s">
        <v>1007</v>
      </c>
      <c r="N71" s="31" t="s">
        <v>57</v>
      </c>
      <c r="O71" s="48" t="s">
        <v>868</v>
      </c>
      <c r="P71" s="50" t="s">
        <v>870</v>
      </c>
      <c r="Q71" s="50" t="s">
        <v>868</v>
      </c>
      <c r="R71" s="49" t="s">
        <v>871</v>
      </c>
      <c r="S71" s="49" t="s">
        <v>869</v>
      </c>
      <c r="T71" s="49" t="s">
        <v>872</v>
      </c>
      <c r="U71" s="49" t="s">
        <v>869</v>
      </c>
      <c r="V71" s="49" t="s">
        <v>1008</v>
      </c>
    </row>
    <row r="72" spans="1:22" s="34" customFormat="1" ht="160.5" hidden="1" customHeight="1" x14ac:dyDescent="0.25">
      <c r="B72" s="31">
        <f>B71+1</f>
        <v>2</v>
      </c>
      <c r="C72" s="31" t="s">
        <v>838</v>
      </c>
      <c r="D72" s="31" t="s">
        <v>743</v>
      </c>
      <c r="E72" s="31" t="s">
        <v>8</v>
      </c>
      <c r="F72" s="31" t="s">
        <v>1009</v>
      </c>
      <c r="G72" s="31" t="s">
        <v>420</v>
      </c>
      <c r="H72" s="31" t="s">
        <v>508</v>
      </c>
      <c r="I72" s="31" t="s">
        <v>302</v>
      </c>
      <c r="J72" s="33">
        <v>20100000</v>
      </c>
      <c r="K72" s="33">
        <v>17085000</v>
      </c>
      <c r="L72" s="31" t="s">
        <v>74</v>
      </c>
      <c r="M72" s="31" t="s">
        <v>1007</v>
      </c>
      <c r="N72" s="32" t="s">
        <v>57</v>
      </c>
      <c r="O72" s="48" t="s">
        <v>868</v>
      </c>
      <c r="P72" s="50" t="s">
        <v>870</v>
      </c>
      <c r="Q72" s="50" t="s">
        <v>868</v>
      </c>
      <c r="R72" s="49" t="s">
        <v>871</v>
      </c>
      <c r="S72" s="49" t="s">
        <v>869</v>
      </c>
      <c r="T72" s="49" t="s">
        <v>872</v>
      </c>
      <c r="U72" s="49" t="s">
        <v>869</v>
      </c>
      <c r="V72" s="49" t="s">
        <v>1008</v>
      </c>
    </row>
    <row r="73" spans="1:22" s="34" customFormat="1" ht="160.5" hidden="1" customHeight="1" x14ac:dyDescent="0.25">
      <c r="B73" s="31">
        <f t="shared" ref="B73:B97" si="3">B72+1</f>
        <v>3</v>
      </c>
      <c r="C73" s="31" t="s">
        <v>838</v>
      </c>
      <c r="D73" s="31" t="s">
        <v>743</v>
      </c>
      <c r="E73" s="31" t="s">
        <v>7</v>
      </c>
      <c r="F73" s="31" t="s">
        <v>19</v>
      </c>
      <c r="G73" s="31" t="s">
        <v>20</v>
      </c>
      <c r="H73" s="31" t="s">
        <v>1650</v>
      </c>
      <c r="I73" s="31" t="s">
        <v>302</v>
      </c>
      <c r="J73" s="33">
        <v>49411764.705882356</v>
      </c>
      <c r="K73" s="33">
        <v>42000000</v>
      </c>
      <c r="L73" s="31" t="s">
        <v>74</v>
      </c>
      <c r="M73" s="31" t="s">
        <v>572</v>
      </c>
      <c r="N73" s="31" t="s">
        <v>57</v>
      </c>
      <c r="O73" s="48" t="s">
        <v>867</v>
      </c>
      <c r="P73" s="50" t="s">
        <v>868</v>
      </c>
      <c r="Q73" s="50" t="s">
        <v>867</v>
      </c>
      <c r="R73" s="50" t="s">
        <v>869</v>
      </c>
      <c r="S73" s="50" t="s">
        <v>868</v>
      </c>
      <c r="T73" s="50" t="s">
        <v>870</v>
      </c>
      <c r="U73" s="49" t="s">
        <v>868</v>
      </c>
      <c r="V73" s="49" t="s">
        <v>1008</v>
      </c>
    </row>
    <row r="74" spans="1:22" s="34" customFormat="1" ht="160.5" hidden="1" customHeight="1" x14ac:dyDescent="0.25">
      <c r="B74" s="31">
        <f t="shared" si="3"/>
        <v>4</v>
      </c>
      <c r="C74" s="31" t="s">
        <v>838</v>
      </c>
      <c r="D74" s="31" t="s">
        <v>743</v>
      </c>
      <c r="E74" s="31" t="s">
        <v>7</v>
      </c>
      <c r="F74" s="31" t="s">
        <v>21</v>
      </c>
      <c r="G74" s="31" t="s">
        <v>22</v>
      </c>
      <c r="H74" s="31" t="s">
        <v>1651</v>
      </c>
      <c r="I74" s="31" t="s">
        <v>302</v>
      </c>
      <c r="J74" s="33">
        <v>79618235</v>
      </c>
      <c r="K74" s="33">
        <v>67675499.75</v>
      </c>
      <c r="L74" s="31" t="s">
        <v>74</v>
      </c>
      <c r="M74" s="31" t="s">
        <v>130</v>
      </c>
      <c r="N74" s="32" t="s">
        <v>57</v>
      </c>
      <c r="O74" s="48" t="s">
        <v>867</v>
      </c>
      <c r="P74" s="50" t="s">
        <v>868</v>
      </c>
      <c r="Q74" s="50" t="s">
        <v>867</v>
      </c>
      <c r="R74" s="50" t="s">
        <v>869</v>
      </c>
      <c r="S74" s="50" t="s">
        <v>868</v>
      </c>
      <c r="T74" s="50" t="s">
        <v>870</v>
      </c>
      <c r="U74" s="49" t="s">
        <v>868</v>
      </c>
      <c r="V74" s="49" t="s">
        <v>1008</v>
      </c>
    </row>
    <row r="75" spans="1:22" s="34" customFormat="1" ht="160.5" hidden="1" customHeight="1" x14ac:dyDescent="0.25">
      <c r="B75" s="31">
        <f t="shared" si="3"/>
        <v>5</v>
      </c>
      <c r="C75" s="31" t="s">
        <v>838</v>
      </c>
      <c r="D75" s="31" t="s">
        <v>743</v>
      </c>
      <c r="E75" s="31" t="s">
        <v>7</v>
      </c>
      <c r="F75" s="31" t="s">
        <v>21</v>
      </c>
      <c r="G75" s="31" t="s">
        <v>22</v>
      </c>
      <c r="H75" s="31" t="s">
        <v>513</v>
      </c>
      <c r="I75" s="31" t="s">
        <v>302</v>
      </c>
      <c r="J75" s="33">
        <v>29411765</v>
      </c>
      <c r="K75" s="33">
        <v>25000000</v>
      </c>
      <c r="L75" s="31" t="s">
        <v>74</v>
      </c>
      <c r="M75" s="31" t="s">
        <v>130</v>
      </c>
      <c r="N75" s="32" t="s">
        <v>514</v>
      </c>
      <c r="O75" s="48" t="s">
        <v>868</v>
      </c>
      <c r="P75" s="49"/>
      <c r="Q75" s="49"/>
      <c r="R75" s="49"/>
      <c r="S75" s="49"/>
      <c r="T75" s="49"/>
      <c r="U75" s="49" t="s">
        <v>872</v>
      </c>
      <c r="V75" s="49" t="s">
        <v>893</v>
      </c>
    </row>
    <row r="76" spans="1:22" s="34" customFormat="1" ht="160.5" hidden="1" customHeight="1" x14ac:dyDescent="0.25">
      <c r="B76" s="31">
        <f t="shared" si="3"/>
        <v>6</v>
      </c>
      <c r="C76" s="31" t="s">
        <v>838</v>
      </c>
      <c r="D76" s="31" t="s">
        <v>743</v>
      </c>
      <c r="E76" s="31" t="s">
        <v>7</v>
      </c>
      <c r="F76" s="31" t="s">
        <v>23</v>
      </c>
      <c r="G76" s="31" t="s">
        <v>24</v>
      </c>
      <c r="H76" s="31" t="s">
        <v>513</v>
      </c>
      <c r="I76" s="31" t="s">
        <v>302</v>
      </c>
      <c r="J76" s="33">
        <v>9411765</v>
      </c>
      <c r="K76" s="33">
        <v>8000000</v>
      </c>
      <c r="L76" s="31" t="s">
        <v>74</v>
      </c>
      <c r="M76" s="31" t="s">
        <v>573</v>
      </c>
      <c r="N76" s="31" t="s">
        <v>57</v>
      </c>
      <c r="O76" s="48" t="s">
        <v>868</v>
      </c>
      <c r="P76" s="50" t="s">
        <v>870</v>
      </c>
      <c r="Q76" s="50" t="s">
        <v>868</v>
      </c>
      <c r="R76" s="49" t="s">
        <v>871</v>
      </c>
      <c r="S76" s="49" t="s">
        <v>869</v>
      </c>
      <c r="T76" s="49" t="s">
        <v>872</v>
      </c>
      <c r="U76" s="49" t="s">
        <v>869</v>
      </c>
      <c r="V76" s="49" t="s">
        <v>1008</v>
      </c>
    </row>
    <row r="77" spans="1:22" s="34" customFormat="1" ht="160.5" hidden="1" customHeight="1" x14ac:dyDescent="0.25">
      <c r="B77" s="31">
        <f t="shared" si="3"/>
        <v>7</v>
      </c>
      <c r="C77" s="31" t="s">
        <v>838</v>
      </c>
      <c r="D77" s="31" t="s">
        <v>743</v>
      </c>
      <c r="E77" s="31" t="s">
        <v>7</v>
      </c>
      <c r="F77" s="31" t="s">
        <v>25</v>
      </c>
      <c r="G77" s="31" t="s">
        <v>24</v>
      </c>
      <c r="H77" s="31" t="s">
        <v>513</v>
      </c>
      <c r="I77" s="31" t="s">
        <v>302</v>
      </c>
      <c r="J77" s="33">
        <v>13503529</v>
      </c>
      <c r="K77" s="33">
        <v>11478000</v>
      </c>
      <c r="L77" s="31" t="s">
        <v>74</v>
      </c>
      <c r="M77" s="31" t="s">
        <v>573</v>
      </c>
      <c r="N77" s="31" t="s">
        <v>57</v>
      </c>
      <c r="O77" s="48" t="s">
        <v>868</v>
      </c>
      <c r="P77" s="50" t="s">
        <v>870</v>
      </c>
      <c r="Q77" s="50" t="s">
        <v>868</v>
      </c>
      <c r="R77" s="49" t="s">
        <v>871</v>
      </c>
      <c r="S77" s="49" t="s">
        <v>869</v>
      </c>
      <c r="T77" s="49" t="s">
        <v>872</v>
      </c>
      <c r="U77" s="49" t="s">
        <v>869</v>
      </c>
      <c r="V77" s="49" t="s">
        <v>1008</v>
      </c>
    </row>
    <row r="78" spans="1:22" s="34" customFormat="1" ht="160.5" hidden="1" customHeight="1" x14ac:dyDescent="0.25">
      <c r="B78" s="31">
        <f t="shared" si="3"/>
        <v>8</v>
      </c>
      <c r="C78" s="31" t="s">
        <v>838</v>
      </c>
      <c r="D78" s="31" t="s">
        <v>743</v>
      </c>
      <c r="E78" s="31" t="s">
        <v>7</v>
      </c>
      <c r="F78" s="31" t="s">
        <v>18</v>
      </c>
      <c r="G78" s="31" t="s">
        <v>26</v>
      </c>
      <c r="H78" s="31" t="s">
        <v>520</v>
      </c>
      <c r="I78" s="31" t="s">
        <v>302</v>
      </c>
      <c r="J78" s="33">
        <v>1020587</v>
      </c>
      <c r="K78" s="33">
        <v>867498.95</v>
      </c>
      <c r="L78" s="31" t="s">
        <v>74</v>
      </c>
      <c r="M78" s="31" t="s">
        <v>575</v>
      </c>
      <c r="N78" s="31" t="s">
        <v>57</v>
      </c>
      <c r="O78" s="48" t="s">
        <v>868</v>
      </c>
      <c r="P78" s="50" t="s">
        <v>870</v>
      </c>
      <c r="Q78" s="49" t="s">
        <v>868</v>
      </c>
      <c r="R78" s="49" t="s">
        <v>871</v>
      </c>
      <c r="S78" s="49" t="s">
        <v>869</v>
      </c>
      <c r="T78" s="49" t="s">
        <v>872</v>
      </c>
      <c r="U78" s="49" t="s">
        <v>869</v>
      </c>
      <c r="V78" s="49" t="s">
        <v>1008</v>
      </c>
    </row>
    <row r="79" spans="1:22" s="34" customFormat="1" ht="160.5" hidden="1" customHeight="1" x14ac:dyDescent="0.25">
      <c r="B79" s="31">
        <f t="shared" si="3"/>
        <v>9</v>
      </c>
      <c r="C79" s="31" t="s">
        <v>838</v>
      </c>
      <c r="D79" s="31" t="s">
        <v>743</v>
      </c>
      <c r="E79" s="31" t="s">
        <v>9</v>
      </c>
      <c r="F79" s="31" t="s">
        <v>27</v>
      </c>
      <c r="G79" s="31" t="s">
        <v>22</v>
      </c>
      <c r="H79" s="31" t="s">
        <v>510</v>
      </c>
      <c r="I79" s="31" t="s">
        <v>302</v>
      </c>
      <c r="J79" s="33">
        <v>21126000</v>
      </c>
      <c r="K79" s="33">
        <v>17957100</v>
      </c>
      <c r="L79" s="31" t="s">
        <v>74</v>
      </c>
      <c r="M79" s="31" t="s">
        <v>575</v>
      </c>
      <c r="N79" s="31" t="s">
        <v>57</v>
      </c>
      <c r="O79" s="48" t="s">
        <v>868</v>
      </c>
      <c r="P79" s="50" t="s">
        <v>869</v>
      </c>
      <c r="Q79" s="50" t="s">
        <v>868</v>
      </c>
      <c r="R79" s="49" t="s">
        <v>871</v>
      </c>
      <c r="S79" s="49" t="s">
        <v>869</v>
      </c>
      <c r="T79" s="49" t="s">
        <v>872</v>
      </c>
      <c r="U79" s="49" t="s">
        <v>869</v>
      </c>
      <c r="V79" s="49" t="s">
        <v>1008</v>
      </c>
    </row>
    <row r="80" spans="1:22" s="34" customFormat="1" ht="160.5" hidden="1" customHeight="1" x14ac:dyDescent="0.25">
      <c r="B80" s="31">
        <f t="shared" si="3"/>
        <v>10</v>
      </c>
      <c r="C80" s="31" t="s">
        <v>838</v>
      </c>
      <c r="D80" s="31" t="s">
        <v>743</v>
      </c>
      <c r="E80" s="31" t="s">
        <v>9</v>
      </c>
      <c r="F80" s="31" t="s">
        <v>28</v>
      </c>
      <c r="G80" s="31" t="s">
        <v>29</v>
      </c>
      <c r="H80" s="31" t="s">
        <v>510</v>
      </c>
      <c r="I80" s="31" t="s">
        <v>302</v>
      </c>
      <c r="J80" s="33">
        <v>13361136</v>
      </c>
      <c r="K80" s="33">
        <v>11356965</v>
      </c>
      <c r="L80" s="31" t="s">
        <v>74</v>
      </c>
      <c r="M80" s="31" t="s">
        <v>577</v>
      </c>
      <c r="N80" s="32" t="s">
        <v>56</v>
      </c>
      <c r="O80" s="48" t="s">
        <v>868</v>
      </c>
      <c r="P80" s="50" t="s">
        <v>870</v>
      </c>
      <c r="Q80" s="50" t="s">
        <v>868</v>
      </c>
      <c r="R80" s="49" t="s">
        <v>871</v>
      </c>
      <c r="S80" s="49" t="s">
        <v>869</v>
      </c>
      <c r="T80" s="49" t="s">
        <v>872</v>
      </c>
      <c r="U80" s="49" t="s">
        <v>869</v>
      </c>
      <c r="V80" s="49" t="s">
        <v>1008</v>
      </c>
    </row>
    <row r="81" spans="2:22" s="34" customFormat="1" ht="160.5" hidden="1" customHeight="1" x14ac:dyDescent="0.25">
      <c r="B81" s="31">
        <f t="shared" si="3"/>
        <v>11</v>
      </c>
      <c r="C81" s="31" t="s">
        <v>838</v>
      </c>
      <c r="D81" s="31" t="s">
        <v>743</v>
      </c>
      <c r="E81" s="31" t="s">
        <v>957</v>
      </c>
      <c r="F81" s="31" t="s">
        <v>30</v>
      </c>
      <c r="G81" s="31" t="s">
        <v>31</v>
      </c>
      <c r="H81" s="32" t="s">
        <v>522</v>
      </c>
      <c r="I81" s="31" t="s">
        <v>302</v>
      </c>
      <c r="J81" s="33">
        <v>40000000</v>
      </c>
      <c r="K81" s="33">
        <v>34000000</v>
      </c>
      <c r="L81" s="31" t="s">
        <v>74</v>
      </c>
      <c r="M81" s="31" t="s">
        <v>15</v>
      </c>
      <c r="N81" s="31" t="s">
        <v>514</v>
      </c>
      <c r="O81" s="48" t="s">
        <v>868</v>
      </c>
      <c r="P81" s="48"/>
      <c r="Q81" s="49"/>
      <c r="R81" s="49"/>
      <c r="S81" s="49"/>
      <c r="T81" s="49"/>
      <c r="U81" s="49" t="s">
        <v>872</v>
      </c>
      <c r="V81" s="49" t="s">
        <v>893</v>
      </c>
    </row>
    <row r="82" spans="2:22" s="34" customFormat="1" ht="160.5" hidden="1" customHeight="1" x14ac:dyDescent="0.25">
      <c r="B82" s="31">
        <f t="shared" si="3"/>
        <v>12</v>
      </c>
      <c r="C82" s="31" t="s">
        <v>838</v>
      </c>
      <c r="D82" s="31" t="s">
        <v>743</v>
      </c>
      <c r="E82" s="31" t="s">
        <v>957</v>
      </c>
      <c r="F82" s="31" t="s">
        <v>32</v>
      </c>
      <c r="G82" s="31" t="s">
        <v>31</v>
      </c>
      <c r="H82" s="32" t="s">
        <v>522</v>
      </c>
      <c r="I82" s="31" t="s">
        <v>302</v>
      </c>
      <c r="J82" s="33">
        <v>132278530</v>
      </c>
      <c r="K82" s="33">
        <v>112436750.5</v>
      </c>
      <c r="L82" s="31" t="s">
        <v>74</v>
      </c>
      <c r="M82" s="31" t="s">
        <v>579</v>
      </c>
      <c r="N82" s="31" t="s">
        <v>56</v>
      </c>
      <c r="O82" s="48" t="s">
        <v>866</v>
      </c>
      <c r="P82" s="50" t="s">
        <v>868</v>
      </c>
      <c r="Q82" s="49" t="s">
        <v>866</v>
      </c>
      <c r="R82" s="50" t="s">
        <v>869</v>
      </c>
      <c r="S82" s="49" t="s">
        <v>867</v>
      </c>
      <c r="T82" s="50" t="s">
        <v>870</v>
      </c>
      <c r="U82" s="49" t="s">
        <v>867</v>
      </c>
      <c r="V82" s="49" t="s">
        <v>1008</v>
      </c>
    </row>
    <row r="83" spans="2:22" s="34" customFormat="1" ht="160.5" hidden="1" customHeight="1" x14ac:dyDescent="0.25">
      <c r="B83" s="31">
        <f t="shared" si="3"/>
        <v>13</v>
      </c>
      <c r="C83" s="31" t="s">
        <v>838</v>
      </c>
      <c r="D83" s="31" t="s">
        <v>743</v>
      </c>
      <c r="E83" s="31" t="s">
        <v>11</v>
      </c>
      <c r="F83" s="31" t="s">
        <v>61</v>
      </c>
      <c r="G83" s="31" t="s">
        <v>33</v>
      </c>
      <c r="H83" s="32" t="s">
        <v>539</v>
      </c>
      <c r="I83" s="31" t="s">
        <v>302</v>
      </c>
      <c r="J83" s="33">
        <v>57114353</v>
      </c>
      <c r="K83" s="33">
        <v>48547200</v>
      </c>
      <c r="L83" s="31" t="s">
        <v>74</v>
      </c>
      <c r="M83" s="31" t="s">
        <v>497</v>
      </c>
      <c r="N83" s="31" t="s">
        <v>56</v>
      </c>
      <c r="O83" s="48" t="s">
        <v>867</v>
      </c>
      <c r="P83" s="50" t="s">
        <v>869</v>
      </c>
      <c r="Q83" s="50" t="s">
        <v>867</v>
      </c>
      <c r="R83" s="50" t="s">
        <v>869</v>
      </c>
      <c r="S83" s="50" t="s">
        <v>868</v>
      </c>
      <c r="T83" s="50" t="s">
        <v>870</v>
      </c>
      <c r="U83" s="49" t="s">
        <v>868</v>
      </c>
      <c r="V83" s="49" t="s">
        <v>1008</v>
      </c>
    </row>
    <row r="84" spans="2:22" s="34" customFormat="1" ht="160.5" hidden="1" customHeight="1" x14ac:dyDescent="0.25">
      <c r="B84" s="31">
        <f t="shared" si="3"/>
        <v>14</v>
      </c>
      <c r="C84" s="31" t="s">
        <v>838</v>
      </c>
      <c r="D84" s="31" t="s">
        <v>743</v>
      </c>
      <c r="E84" s="31" t="s">
        <v>11</v>
      </c>
      <c r="F84" s="31" t="s">
        <v>63</v>
      </c>
      <c r="G84" s="31" t="s">
        <v>33</v>
      </c>
      <c r="H84" s="32" t="s">
        <v>539</v>
      </c>
      <c r="I84" s="31" t="s">
        <v>302</v>
      </c>
      <c r="J84" s="33">
        <v>10544188.235294119</v>
      </c>
      <c r="K84" s="33">
        <v>8962560</v>
      </c>
      <c r="L84" s="31" t="s">
        <v>74</v>
      </c>
      <c r="M84" s="31" t="s">
        <v>541</v>
      </c>
      <c r="N84" s="31" t="s">
        <v>56</v>
      </c>
      <c r="O84" s="48" t="s">
        <v>867</v>
      </c>
      <c r="P84" s="50" t="s">
        <v>869</v>
      </c>
      <c r="Q84" s="50" t="s">
        <v>867</v>
      </c>
      <c r="R84" s="50" t="s">
        <v>869</v>
      </c>
      <c r="S84" s="50" t="s">
        <v>868</v>
      </c>
      <c r="T84" s="50" t="s">
        <v>870</v>
      </c>
      <c r="U84" s="49" t="s">
        <v>868</v>
      </c>
      <c r="V84" s="49" t="s">
        <v>1008</v>
      </c>
    </row>
    <row r="85" spans="2:22" s="34" customFormat="1" ht="160.5" hidden="1" customHeight="1" x14ac:dyDescent="0.25">
      <c r="B85" s="31">
        <f t="shared" si="3"/>
        <v>15</v>
      </c>
      <c r="C85" s="31" t="s">
        <v>838</v>
      </c>
      <c r="D85" s="31" t="s">
        <v>743</v>
      </c>
      <c r="E85" s="31" t="s">
        <v>11</v>
      </c>
      <c r="F85" s="31" t="s">
        <v>62</v>
      </c>
      <c r="G85" s="31" t="s">
        <v>33</v>
      </c>
      <c r="H85" s="32" t="s">
        <v>539</v>
      </c>
      <c r="I85" s="31" t="s">
        <v>302</v>
      </c>
      <c r="J85" s="33">
        <v>20209694.117647059</v>
      </c>
      <c r="K85" s="33">
        <v>17178240</v>
      </c>
      <c r="L85" s="31" t="s">
        <v>74</v>
      </c>
      <c r="M85" s="31" t="s">
        <v>581</v>
      </c>
      <c r="N85" s="31" t="s">
        <v>56</v>
      </c>
      <c r="O85" s="48" t="s">
        <v>867</v>
      </c>
      <c r="P85" s="50" t="s">
        <v>869</v>
      </c>
      <c r="Q85" s="50" t="s">
        <v>867</v>
      </c>
      <c r="R85" s="50" t="s">
        <v>869</v>
      </c>
      <c r="S85" s="50" t="s">
        <v>868</v>
      </c>
      <c r="T85" s="50" t="s">
        <v>870</v>
      </c>
      <c r="U85" s="49" t="s">
        <v>868</v>
      </c>
      <c r="V85" s="49" t="s">
        <v>1008</v>
      </c>
    </row>
    <row r="86" spans="2:22" s="34" customFormat="1" ht="160.5" hidden="1" customHeight="1" x14ac:dyDescent="0.25">
      <c r="B86" s="31">
        <f t="shared" si="3"/>
        <v>16</v>
      </c>
      <c r="C86" s="31" t="s">
        <v>838</v>
      </c>
      <c r="D86" s="31" t="s">
        <v>743</v>
      </c>
      <c r="E86" s="31" t="s">
        <v>16</v>
      </c>
      <c r="F86" s="31" t="s">
        <v>65</v>
      </c>
      <c r="G86" s="31" t="s">
        <v>34</v>
      </c>
      <c r="H86" s="32" t="s">
        <v>550</v>
      </c>
      <c r="I86" s="31" t="s">
        <v>302</v>
      </c>
      <c r="J86" s="33">
        <v>75354117.64705883</v>
      </c>
      <c r="K86" s="33">
        <v>64051000</v>
      </c>
      <c r="L86" s="31" t="s">
        <v>74</v>
      </c>
      <c r="M86" s="31" t="s">
        <v>497</v>
      </c>
      <c r="N86" s="31" t="s">
        <v>56</v>
      </c>
      <c r="O86" s="48" t="s">
        <v>867</v>
      </c>
      <c r="P86" s="50" t="s">
        <v>869</v>
      </c>
      <c r="Q86" s="50" t="s">
        <v>867</v>
      </c>
      <c r="R86" s="49" t="s">
        <v>870</v>
      </c>
      <c r="S86" s="50" t="s">
        <v>868</v>
      </c>
      <c r="T86" s="49" t="s">
        <v>871</v>
      </c>
      <c r="U86" s="49" t="s">
        <v>868</v>
      </c>
      <c r="V86" s="49" t="s">
        <v>1008</v>
      </c>
    </row>
    <row r="87" spans="2:22" s="34" customFormat="1" ht="160.5" hidden="1" customHeight="1" x14ac:dyDescent="0.25">
      <c r="B87" s="31">
        <f t="shared" si="3"/>
        <v>17</v>
      </c>
      <c r="C87" s="31" t="s">
        <v>838</v>
      </c>
      <c r="D87" s="31" t="s">
        <v>743</v>
      </c>
      <c r="E87" s="31" t="s">
        <v>16</v>
      </c>
      <c r="F87" s="31" t="s">
        <v>66</v>
      </c>
      <c r="G87" s="31" t="s">
        <v>34</v>
      </c>
      <c r="H87" s="32" t="s">
        <v>550</v>
      </c>
      <c r="I87" s="31" t="s">
        <v>302</v>
      </c>
      <c r="J87" s="33">
        <v>13911529.411764706</v>
      </c>
      <c r="K87" s="33">
        <v>11824800</v>
      </c>
      <c r="L87" s="31" t="s">
        <v>74</v>
      </c>
      <c r="M87" s="31" t="s">
        <v>541</v>
      </c>
      <c r="N87" s="32" t="s">
        <v>56</v>
      </c>
      <c r="O87" s="48" t="s">
        <v>867</v>
      </c>
      <c r="P87" s="50" t="s">
        <v>869</v>
      </c>
      <c r="Q87" s="50" t="s">
        <v>867</v>
      </c>
      <c r="R87" s="49" t="s">
        <v>870</v>
      </c>
      <c r="S87" s="50" t="s">
        <v>868</v>
      </c>
      <c r="T87" s="49" t="s">
        <v>871</v>
      </c>
      <c r="U87" s="49" t="s">
        <v>868</v>
      </c>
      <c r="V87" s="49" t="s">
        <v>1008</v>
      </c>
    </row>
    <row r="88" spans="2:22" s="34" customFormat="1" ht="160.5" hidden="1" customHeight="1" x14ac:dyDescent="0.25">
      <c r="B88" s="31">
        <f t="shared" si="3"/>
        <v>18</v>
      </c>
      <c r="C88" s="31" t="s">
        <v>838</v>
      </c>
      <c r="D88" s="31" t="s">
        <v>743</v>
      </c>
      <c r="E88" s="31" t="s">
        <v>16</v>
      </c>
      <c r="F88" s="31" t="s">
        <v>64</v>
      </c>
      <c r="G88" s="31" t="s">
        <v>34</v>
      </c>
      <c r="H88" s="32" t="s">
        <v>550</v>
      </c>
      <c r="I88" s="31" t="s">
        <v>302</v>
      </c>
      <c r="J88" s="33">
        <v>26663764.705882352</v>
      </c>
      <c r="K88" s="33">
        <v>22664200</v>
      </c>
      <c r="L88" s="31" t="s">
        <v>74</v>
      </c>
      <c r="M88" s="31" t="s">
        <v>581</v>
      </c>
      <c r="N88" s="32" t="s">
        <v>56</v>
      </c>
      <c r="O88" s="48" t="s">
        <v>867</v>
      </c>
      <c r="P88" s="50" t="s">
        <v>869</v>
      </c>
      <c r="Q88" s="50" t="s">
        <v>867</v>
      </c>
      <c r="R88" s="49" t="s">
        <v>870</v>
      </c>
      <c r="S88" s="50" t="s">
        <v>868</v>
      </c>
      <c r="T88" s="49" t="s">
        <v>871</v>
      </c>
      <c r="U88" s="49" t="s">
        <v>868</v>
      </c>
      <c r="V88" s="49" t="s">
        <v>1008</v>
      </c>
    </row>
    <row r="89" spans="2:22" s="34" customFormat="1" ht="160.5" hidden="1" customHeight="1" x14ac:dyDescent="0.25">
      <c r="B89" s="31">
        <f t="shared" si="3"/>
        <v>19</v>
      </c>
      <c r="C89" s="31" t="s">
        <v>838</v>
      </c>
      <c r="D89" s="31" t="s">
        <v>743</v>
      </c>
      <c r="E89" s="31" t="s">
        <v>13</v>
      </c>
      <c r="F89" s="31" t="s">
        <v>35</v>
      </c>
      <c r="G89" s="31" t="s">
        <v>36</v>
      </c>
      <c r="H89" s="32" t="s">
        <v>554</v>
      </c>
      <c r="I89" s="31" t="s">
        <v>302</v>
      </c>
      <c r="J89" s="33">
        <v>132900473</v>
      </c>
      <c r="K89" s="33">
        <v>110185000</v>
      </c>
      <c r="L89" s="31" t="s">
        <v>74</v>
      </c>
      <c r="M89" s="31" t="s">
        <v>502</v>
      </c>
      <c r="N89" s="32" t="s">
        <v>56</v>
      </c>
      <c r="O89" s="48" t="s">
        <v>866</v>
      </c>
      <c r="P89" s="50" t="s">
        <v>868</v>
      </c>
      <c r="Q89" s="49" t="s">
        <v>866</v>
      </c>
      <c r="R89" s="50" t="s">
        <v>869</v>
      </c>
      <c r="S89" s="49" t="s">
        <v>867</v>
      </c>
      <c r="T89" s="50" t="s">
        <v>870</v>
      </c>
      <c r="U89" s="49" t="s">
        <v>867</v>
      </c>
      <c r="V89" s="49" t="s">
        <v>1008</v>
      </c>
    </row>
    <row r="90" spans="2:22" s="34" customFormat="1" ht="160.5" hidden="1" customHeight="1" x14ac:dyDescent="0.25">
      <c r="B90" s="31">
        <f t="shared" si="3"/>
        <v>20</v>
      </c>
      <c r="C90" s="31" t="s">
        <v>838</v>
      </c>
      <c r="D90" s="31" t="s">
        <v>743</v>
      </c>
      <c r="E90" s="31" t="s">
        <v>13</v>
      </c>
      <c r="F90" s="31" t="s">
        <v>37</v>
      </c>
      <c r="G90" s="31" t="s">
        <v>38</v>
      </c>
      <c r="H90" s="32" t="s">
        <v>554</v>
      </c>
      <c r="I90" s="31" t="s">
        <v>302</v>
      </c>
      <c r="J90" s="33">
        <v>19456765</v>
      </c>
      <c r="K90" s="33">
        <v>16538250.25</v>
      </c>
      <c r="L90" s="31" t="s">
        <v>74</v>
      </c>
      <c r="M90" s="31" t="s">
        <v>584</v>
      </c>
      <c r="N90" s="32" t="s">
        <v>56</v>
      </c>
      <c r="O90" s="48" t="s">
        <v>867</v>
      </c>
      <c r="P90" s="50" t="s">
        <v>869</v>
      </c>
      <c r="Q90" s="50" t="s">
        <v>867</v>
      </c>
      <c r="R90" s="49" t="s">
        <v>870</v>
      </c>
      <c r="S90" s="50" t="s">
        <v>868</v>
      </c>
      <c r="T90" s="49" t="s">
        <v>871</v>
      </c>
      <c r="U90" s="49" t="s">
        <v>868</v>
      </c>
      <c r="V90" s="49" t="s">
        <v>1008</v>
      </c>
    </row>
    <row r="91" spans="2:22" s="34" customFormat="1" ht="160.5" hidden="1" customHeight="1" x14ac:dyDescent="0.25">
      <c r="B91" s="31">
        <f t="shared" si="3"/>
        <v>21</v>
      </c>
      <c r="C91" s="31" t="s">
        <v>838</v>
      </c>
      <c r="D91" s="31" t="s">
        <v>743</v>
      </c>
      <c r="E91" s="31" t="s">
        <v>6</v>
      </c>
      <c r="F91" s="31" t="s">
        <v>40</v>
      </c>
      <c r="G91" s="31" t="s">
        <v>39</v>
      </c>
      <c r="H91" s="32" t="s">
        <v>114</v>
      </c>
      <c r="I91" s="31" t="s">
        <v>302</v>
      </c>
      <c r="J91" s="33">
        <v>51331066</v>
      </c>
      <c r="K91" s="33">
        <v>30798639.599999998</v>
      </c>
      <c r="L91" s="31" t="s">
        <v>74</v>
      </c>
      <c r="M91" s="31" t="s">
        <v>586</v>
      </c>
      <c r="N91" s="32" t="s">
        <v>56</v>
      </c>
      <c r="O91" s="48" t="s">
        <v>866</v>
      </c>
      <c r="P91" s="50" t="s">
        <v>868</v>
      </c>
      <c r="Q91" s="49" t="s">
        <v>866</v>
      </c>
      <c r="R91" s="50" t="s">
        <v>869</v>
      </c>
      <c r="S91" s="49" t="s">
        <v>867</v>
      </c>
      <c r="T91" s="50" t="s">
        <v>870</v>
      </c>
      <c r="U91" s="49" t="s">
        <v>867</v>
      </c>
      <c r="V91" s="49" t="s">
        <v>1008</v>
      </c>
    </row>
    <row r="92" spans="2:22" s="34" customFormat="1" ht="160.5" hidden="1" customHeight="1" x14ac:dyDescent="0.25">
      <c r="B92" s="31">
        <f t="shared" si="3"/>
        <v>22</v>
      </c>
      <c r="C92" s="31" t="s">
        <v>838</v>
      </c>
      <c r="D92" s="31" t="s">
        <v>743</v>
      </c>
      <c r="E92" s="31" t="s">
        <v>67</v>
      </c>
      <c r="F92" s="31" t="s">
        <v>58</v>
      </c>
      <c r="G92" s="31" t="s">
        <v>41</v>
      </c>
      <c r="H92" s="32" t="s">
        <v>565</v>
      </c>
      <c r="I92" s="31" t="s">
        <v>302</v>
      </c>
      <c r="J92" s="33">
        <v>126281235.29411764</v>
      </c>
      <c r="K92" s="33">
        <v>107339050</v>
      </c>
      <c r="L92" s="31" t="s">
        <v>74</v>
      </c>
      <c r="M92" s="31" t="s">
        <v>588</v>
      </c>
      <c r="N92" s="31" t="s">
        <v>56</v>
      </c>
      <c r="O92" s="48" t="s">
        <v>867</v>
      </c>
      <c r="P92" s="50" t="s">
        <v>869</v>
      </c>
      <c r="Q92" s="50" t="s">
        <v>867</v>
      </c>
      <c r="R92" s="49" t="s">
        <v>870</v>
      </c>
      <c r="S92" s="50" t="s">
        <v>868</v>
      </c>
      <c r="T92" s="49" t="s">
        <v>871</v>
      </c>
      <c r="U92" s="49" t="s">
        <v>868</v>
      </c>
      <c r="V92" s="49" t="s">
        <v>1008</v>
      </c>
    </row>
    <row r="93" spans="2:22" s="34" customFormat="1" ht="160.5" hidden="1" customHeight="1" x14ac:dyDescent="0.25">
      <c r="B93" s="31">
        <f t="shared" si="3"/>
        <v>23</v>
      </c>
      <c r="C93" s="31" t="s">
        <v>838</v>
      </c>
      <c r="D93" s="31" t="s">
        <v>743</v>
      </c>
      <c r="E93" s="31" t="s">
        <v>67</v>
      </c>
      <c r="F93" s="31" t="s">
        <v>59</v>
      </c>
      <c r="G93" s="31" t="s">
        <v>41</v>
      </c>
      <c r="H93" s="32" t="s">
        <v>565</v>
      </c>
      <c r="I93" s="31" t="s">
        <v>302</v>
      </c>
      <c r="J93" s="33">
        <v>23313458.823529411</v>
      </c>
      <c r="K93" s="33">
        <v>19816440</v>
      </c>
      <c r="L93" s="31" t="s">
        <v>74</v>
      </c>
      <c r="M93" s="31" t="s">
        <v>589</v>
      </c>
      <c r="N93" s="31" t="s">
        <v>56</v>
      </c>
      <c r="O93" s="48" t="s">
        <v>868</v>
      </c>
      <c r="P93" s="50" t="s">
        <v>870</v>
      </c>
      <c r="Q93" s="50" t="s">
        <v>868</v>
      </c>
      <c r="R93" s="49" t="s">
        <v>871</v>
      </c>
      <c r="S93" s="49" t="s">
        <v>869</v>
      </c>
      <c r="T93" s="49" t="s">
        <v>872</v>
      </c>
      <c r="U93" s="49" t="s">
        <v>869</v>
      </c>
      <c r="V93" s="49" t="s">
        <v>1008</v>
      </c>
    </row>
    <row r="94" spans="2:22" s="34" customFormat="1" ht="160.5" hidden="1" customHeight="1" x14ac:dyDescent="0.25">
      <c r="B94" s="31">
        <f t="shared" si="3"/>
        <v>24</v>
      </c>
      <c r="C94" s="31" t="s">
        <v>838</v>
      </c>
      <c r="D94" s="31" t="s">
        <v>743</v>
      </c>
      <c r="E94" s="31" t="s">
        <v>67</v>
      </c>
      <c r="F94" s="31" t="s">
        <v>60</v>
      </c>
      <c r="G94" s="31" t="s">
        <v>41</v>
      </c>
      <c r="H94" s="32" t="s">
        <v>565</v>
      </c>
      <c r="I94" s="31" t="s">
        <v>302</v>
      </c>
      <c r="J94" s="33">
        <v>44684129.411764704</v>
      </c>
      <c r="K94" s="33">
        <v>37981510</v>
      </c>
      <c r="L94" s="31" t="s">
        <v>74</v>
      </c>
      <c r="M94" s="31" t="s">
        <v>590</v>
      </c>
      <c r="N94" s="31" t="s">
        <v>56</v>
      </c>
      <c r="O94" s="48" t="s">
        <v>868</v>
      </c>
      <c r="P94" s="50" t="s">
        <v>870</v>
      </c>
      <c r="Q94" s="50" t="s">
        <v>868</v>
      </c>
      <c r="R94" s="49" t="s">
        <v>871</v>
      </c>
      <c r="S94" s="49" t="s">
        <v>869</v>
      </c>
      <c r="T94" s="49" t="s">
        <v>872</v>
      </c>
      <c r="U94" s="49" t="s">
        <v>869</v>
      </c>
      <c r="V94" s="49" t="s">
        <v>1008</v>
      </c>
    </row>
    <row r="95" spans="2:22" s="34" customFormat="1" ht="160.5" hidden="1" customHeight="1" x14ac:dyDescent="0.25">
      <c r="B95" s="31">
        <f t="shared" si="3"/>
        <v>25</v>
      </c>
      <c r="C95" s="31" t="s">
        <v>838</v>
      </c>
      <c r="D95" s="31" t="s">
        <v>743</v>
      </c>
      <c r="E95" s="31" t="s">
        <v>17</v>
      </c>
      <c r="F95" s="31" t="s">
        <v>1010</v>
      </c>
      <c r="G95" s="31" t="s">
        <v>42</v>
      </c>
      <c r="H95" s="32" t="s">
        <v>567</v>
      </c>
      <c r="I95" s="31" t="s">
        <v>302</v>
      </c>
      <c r="J95" s="33">
        <v>15788235.294117648</v>
      </c>
      <c r="K95" s="33">
        <v>13420000</v>
      </c>
      <c r="L95" s="31" t="s">
        <v>74</v>
      </c>
      <c r="M95" s="31" t="s">
        <v>592</v>
      </c>
      <c r="N95" s="32" t="s">
        <v>56</v>
      </c>
      <c r="O95" s="48" t="s">
        <v>868</v>
      </c>
      <c r="P95" s="50" t="s">
        <v>870</v>
      </c>
      <c r="Q95" s="50" t="s">
        <v>868</v>
      </c>
      <c r="R95" s="49" t="s">
        <v>871</v>
      </c>
      <c r="S95" s="49" t="s">
        <v>869</v>
      </c>
      <c r="T95" s="49" t="s">
        <v>872</v>
      </c>
      <c r="U95" s="49" t="s">
        <v>869</v>
      </c>
      <c r="V95" s="49" t="s">
        <v>1008</v>
      </c>
    </row>
    <row r="96" spans="2:22" s="34" customFormat="1" ht="160.5" hidden="1" customHeight="1" x14ac:dyDescent="0.25">
      <c r="B96" s="31">
        <f t="shared" si="3"/>
        <v>26</v>
      </c>
      <c r="C96" s="31" t="s">
        <v>838</v>
      </c>
      <c r="D96" s="31" t="s">
        <v>743</v>
      </c>
      <c r="E96" s="31" t="s">
        <v>17</v>
      </c>
      <c r="F96" s="31" t="s">
        <v>1011</v>
      </c>
      <c r="G96" s="31" t="s">
        <v>42</v>
      </c>
      <c r="H96" s="32" t="s">
        <v>567</v>
      </c>
      <c r="I96" s="31" t="s">
        <v>302</v>
      </c>
      <c r="J96" s="33">
        <v>17647058.823529411</v>
      </c>
      <c r="K96" s="33">
        <v>15000000</v>
      </c>
      <c r="L96" s="31" t="s">
        <v>74</v>
      </c>
      <c r="M96" s="31" t="s">
        <v>592</v>
      </c>
      <c r="N96" s="32" t="s">
        <v>56</v>
      </c>
      <c r="O96" s="48" t="s">
        <v>868</v>
      </c>
      <c r="P96" s="50" t="s">
        <v>870</v>
      </c>
      <c r="Q96" s="50" t="s">
        <v>868</v>
      </c>
      <c r="R96" s="49" t="s">
        <v>871</v>
      </c>
      <c r="S96" s="49" t="s">
        <v>869</v>
      </c>
      <c r="T96" s="49" t="s">
        <v>872</v>
      </c>
      <c r="U96" s="49" t="s">
        <v>869</v>
      </c>
      <c r="V96" s="49" t="s">
        <v>1008</v>
      </c>
    </row>
    <row r="97" spans="1:22" s="34" customFormat="1" ht="160.5" hidden="1" customHeight="1" x14ac:dyDescent="0.25">
      <c r="B97" s="31">
        <f t="shared" si="3"/>
        <v>27</v>
      </c>
      <c r="C97" s="31" t="s">
        <v>838</v>
      </c>
      <c r="D97" s="31" t="s">
        <v>743</v>
      </c>
      <c r="E97" s="31" t="s">
        <v>450</v>
      </c>
      <c r="F97" s="31" t="s">
        <v>593</v>
      </c>
      <c r="G97" s="31" t="s">
        <v>593</v>
      </c>
      <c r="H97" s="32" t="s">
        <v>79</v>
      </c>
      <c r="I97" s="31" t="s">
        <v>302</v>
      </c>
      <c r="J97" s="33">
        <v>16274509</v>
      </c>
      <c r="K97" s="33">
        <v>11880391.57</v>
      </c>
      <c r="L97" s="31" t="s">
        <v>74</v>
      </c>
      <c r="M97" s="31" t="s">
        <v>358</v>
      </c>
      <c r="N97" s="32" t="s">
        <v>56</v>
      </c>
      <c r="O97" s="48" t="s">
        <v>866</v>
      </c>
      <c r="P97" s="49" t="s">
        <v>867</v>
      </c>
      <c r="Q97" s="49" t="s">
        <v>866</v>
      </c>
      <c r="R97" s="49" t="s">
        <v>867</v>
      </c>
      <c r="S97" s="49" t="s">
        <v>867</v>
      </c>
      <c r="T97" s="49" t="s">
        <v>867</v>
      </c>
      <c r="U97" s="101" t="s">
        <v>867</v>
      </c>
      <c r="V97" s="49" t="s">
        <v>1008</v>
      </c>
    </row>
    <row r="98" spans="1:22" s="25" customFormat="1" ht="409.5" hidden="1" x14ac:dyDescent="0.25">
      <c r="A98" s="21"/>
      <c r="B98" s="22">
        <v>27</v>
      </c>
      <c r="C98" s="22" t="s">
        <v>838</v>
      </c>
      <c r="D98" s="22" t="s">
        <v>743</v>
      </c>
      <c r="E98" s="22" t="s">
        <v>909</v>
      </c>
      <c r="F98" s="22"/>
      <c r="G98" s="22"/>
      <c r="H98" s="23"/>
      <c r="I98" s="22"/>
      <c r="J98" s="24">
        <f>SUM(J71:J97)</f>
        <v>1086112007.4705882</v>
      </c>
      <c r="K98" s="24">
        <f>SUM(K71:K97)</f>
        <v>905629095.92000008</v>
      </c>
      <c r="L98" s="22"/>
      <c r="M98" s="22"/>
      <c r="N98" s="23"/>
      <c r="O98" s="46"/>
      <c r="P98" s="47"/>
      <c r="Q98" s="47"/>
      <c r="R98" s="47"/>
      <c r="S98" s="47"/>
      <c r="T98" s="47"/>
      <c r="U98" s="46"/>
      <c r="V98" s="46"/>
    </row>
    <row r="99" spans="1:22" s="34" customFormat="1" ht="160.5" hidden="1" customHeight="1" x14ac:dyDescent="0.25">
      <c r="B99" s="31">
        <v>1</v>
      </c>
      <c r="C99" s="31" t="s">
        <v>839</v>
      </c>
      <c r="D99" s="31" t="s">
        <v>840</v>
      </c>
      <c r="E99" s="31" t="s">
        <v>450</v>
      </c>
      <c r="F99" s="31" t="s">
        <v>148</v>
      </c>
      <c r="G99" s="63" t="s">
        <v>594</v>
      </c>
      <c r="H99" s="32" t="s">
        <v>79</v>
      </c>
      <c r="I99" s="31" t="s">
        <v>864</v>
      </c>
      <c r="J99" s="33">
        <v>49376506</v>
      </c>
      <c r="K99" s="33">
        <v>41970030</v>
      </c>
      <c r="L99" s="31" t="s">
        <v>74</v>
      </c>
      <c r="M99" s="31" t="s">
        <v>746</v>
      </c>
      <c r="N99" s="31" t="s">
        <v>56</v>
      </c>
      <c r="O99" s="48" t="s">
        <v>866</v>
      </c>
      <c r="P99" s="53" t="s">
        <v>944</v>
      </c>
      <c r="Q99" s="53" t="s">
        <v>866</v>
      </c>
      <c r="R99" s="53" t="s">
        <v>866</v>
      </c>
      <c r="S99" s="53" t="s">
        <v>866</v>
      </c>
      <c r="T99" s="53" t="s">
        <v>866</v>
      </c>
      <c r="U99" s="53" t="s">
        <v>866</v>
      </c>
      <c r="V99" s="53" t="s">
        <v>877</v>
      </c>
    </row>
    <row r="100" spans="1:22" s="34" customFormat="1" ht="160.5" hidden="1" customHeight="1" x14ac:dyDescent="0.25">
      <c r="B100" s="31">
        <f>B99+1</f>
        <v>2</v>
      </c>
      <c r="C100" s="31" t="s">
        <v>839</v>
      </c>
      <c r="D100" s="31" t="s">
        <v>840</v>
      </c>
      <c r="E100" s="31" t="s">
        <v>13</v>
      </c>
      <c r="F100" s="31" t="s">
        <v>595</v>
      </c>
      <c r="G100" s="63" t="s">
        <v>596</v>
      </c>
      <c r="H100" s="32" t="s">
        <v>554</v>
      </c>
      <c r="I100" s="31" t="s">
        <v>945</v>
      </c>
      <c r="J100" s="33">
        <v>107748235</v>
      </c>
      <c r="K100" s="33">
        <v>91586000</v>
      </c>
      <c r="L100" s="31" t="s">
        <v>74</v>
      </c>
      <c r="M100" s="31" t="s">
        <v>1686</v>
      </c>
      <c r="N100" s="31" t="s">
        <v>56</v>
      </c>
      <c r="O100" s="48" t="s">
        <v>867</v>
      </c>
      <c r="P100" s="53" t="s">
        <v>869</v>
      </c>
      <c r="Q100" s="53" t="s">
        <v>867</v>
      </c>
      <c r="R100" s="53" t="s">
        <v>870</v>
      </c>
      <c r="S100" s="53" t="s">
        <v>867</v>
      </c>
      <c r="T100" s="53" t="s">
        <v>871</v>
      </c>
      <c r="U100" s="53" t="s">
        <v>868</v>
      </c>
      <c r="V100" s="53" t="s">
        <v>881</v>
      </c>
    </row>
    <row r="101" spans="1:22" s="34" customFormat="1" ht="160.5" hidden="1" customHeight="1" x14ac:dyDescent="0.25">
      <c r="B101" s="31">
        <f t="shared" ref="B101:B128" si="4">B100+1</f>
        <v>3</v>
      </c>
      <c r="C101" s="31" t="s">
        <v>839</v>
      </c>
      <c r="D101" s="31" t="s">
        <v>840</v>
      </c>
      <c r="E101" s="31" t="s">
        <v>7</v>
      </c>
      <c r="F101" s="31" t="s">
        <v>946</v>
      </c>
      <c r="G101" s="63" t="s">
        <v>598</v>
      </c>
      <c r="H101" s="31" t="s">
        <v>513</v>
      </c>
      <c r="I101" s="31" t="s">
        <v>945</v>
      </c>
      <c r="J101" s="33">
        <v>26331201</v>
      </c>
      <c r="K101" s="33">
        <v>22381521</v>
      </c>
      <c r="L101" s="31" t="s">
        <v>74</v>
      </c>
      <c r="M101" s="31" t="s">
        <v>1680</v>
      </c>
      <c r="N101" s="31" t="s">
        <v>57</v>
      </c>
      <c r="O101" s="48" t="s">
        <v>867</v>
      </c>
      <c r="P101" s="53" t="s">
        <v>867</v>
      </c>
      <c r="Q101" s="53" t="s">
        <v>867</v>
      </c>
      <c r="R101" s="53" t="s">
        <v>868</v>
      </c>
      <c r="S101" s="53" t="s">
        <v>868</v>
      </c>
      <c r="T101" s="53" t="s">
        <v>869</v>
      </c>
      <c r="U101" s="53" t="s">
        <v>868</v>
      </c>
      <c r="V101" s="53" t="s">
        <v>874</v>
      </c>
    </row>
    <row r="102" spans="1:22" s="34" customFormat="1" ht="160.5" hidden="1" customHeight="1" x14ac:dyDescent="0.25">
      <c r="B102" s="31">
        <f t="shared" si="4"/>
        <v>4</v>
      </c>
      <c r="C102" s="31" t="s">
        <v>839</v>
      </c>
      <c r="D102" s="31" t="s">
        <v>840</v>
      </c>
      <c r="E102" s="31" t="s">
        <v>16</v>
      </c>
      <c r="F102" s="31" t="s">
        <v>947</v>
      </c>
      <c r="G102" s="63" t="s">
        <v>599</v>
      </c>
      <c r="H102" s="32" t="s">
        <v>550</v>
      </c>
      <c r="I102" s="31" t="s">
        <v>945</v>
      </c>
      <c r="J102" s="33">
        <v>105295331</v>
      </c>
      <c r="K102" s="33">
        <v>89501030</v>
      </c>
      <c r="L102" s="31" t="s">
        <v>74</v>
      </c>
      <c r="M102" s="31" t="s">
        <v>1701</v>
      </c>
      <c r="N102" s="31" t="s">
        <v>56</v>
      </c>
      <c r="O102" s="48" t="s">
        <v>867</v>
      </c>
      <c r="P102" s="53" t="s">
        <v>869</v>
      </c>
      <c r="Q102" s="53" t="s">
        <v>867</v>
      </c>
      <c r="R102" s="53" t="s">
        <v>870</v>
      </c>
      <c r="S102" s="53" t="s">
        <v>867</v>
      </c>
      <c r="T102" s="53" t="s">
        <v>871</v>
      </c>
      <c r="U102" s="53" t="s">
        <v>868</v>
      </c>
      <c r="V102" s="53" t="s">
        <v>881</v>
      </c>
    </row>
    <row r="103" spans="1:22" s="34" customFormat="1" ht="160.5" hidden="1" customHeight="1" x14ac:dyDescent="0.25">
      <c r="B103" s="31">
        <f t="shared" si="4"/>
        <v>5</v>
      </c>
      <c r="C103" s="31" t="s">
        <v>839</v>
      </c>
      <c r="D103" s="31" t="s">
        <v>840</v>
      </c>
      <c r="E103" s="31" t="s">
        <v>16</v>
      </c>
      <c r="F103" s="31" t="s">
        <v>948</v>
      </c>
      <c r="G103" s="63" t="s">
        <v>599</v>
      </c>
      <c r="H103" s="32" t="s">
        <v>550</v>
      </c>
      <c r="I103" s="31" t="s">
        <v>949</v>
      </c>
      <c r="J103" s="33">
        <v>10290180</v>
      </c>
      <c r="K103" s="33">
        <v>8746653</v>
      </c>
      <c r="L103" s="31" t="s">
        <v>74</v>
      </c>
      <c r="M103" s="31" t="s">
        <v>1702</v>
      </c>
      <c r="N103" s="31" t="s">
        <v>57</v>
      </c>
      <c r="O103" s="48" t="s">
        <v>867</v>
      </c>
      <c r="P103" s="53" t="s">
        <v>869</v>
      </c>
      <c r="Q103" s="53" t="s">
        <v>867</v>
      </c>
      <c r="R103" s="53" t="s">
        <v>870</v>
      </c>
      <c r="S103" s="53" t="s">
        <v>867</v>
      </c>
      <c r="T103" s="53" t="s">
        <v>871</v>
      </c>
      <c r="U103" s="53" t="s">
        <v>868</v>
      </c>
      <c r="V103" s="53" t="s">
        <v>881</v>
      </c>
    </row>
    <row r="104" spans="1:22" s="34" customFormat="1" ht="160.5" hidden="1" customHeight="1" x14ac:dyDescent="0.25">
      <c r="B104" s="31">
        <f t="shared" si="4"/>
        <v>6</v>
      </c>
      <c r="C104" s="31" t="s">
        <v>839</v>
      </c>
      <c r="D104" s="31" t="s">
        <v>840</v>
      </c>
      <c r="E104" s="31" t="s">
        <v>16</v>
      </c>
      <c r="F104" s="31" t="s">
        <v>950</v>
      </c>
      <c r="G104" s="63" t="s">
        <v>599</v>
      </c>
      <c r="H104" s="32" t="s">
        <v>550</v>
      </c>
      <c r="I104" s="31" t="s">
        <v>951</v>
      </c>
      <c r="J104" s="33">
        <v>10407582</v>
      </c>
      <c r="K104" s="33">
        <v>8846445</v>
      </c>
      <c r="L104" s="31" t="s">
        <v>74</v>
      </c>
      <c r="M104" s="31" t="s">
        <v>1703</v>
      </c>
      <c r="N104" s="31" t="s">
        <v>57</v>
      </c>
      <c r="O104" s="48" t="s">
        <v>867</v>
      </c>
      <c r="P104" s="53" t="s">
        <v>869</v>
      </c>
      <c r="Q104" s="53" t="s">
        <v>867</v>
      </c>
      <c r="R104" s="53" t="s">
        <v>870</v>
      </c>
      <c r="S104" s="53" t="s">
        <v>867</v>
      </c>
      <c r="T104" s="53" t="s">
        <v>871</v>
      </c>
      <c r="U104" s="53" t="s">
        <v>868</v>
      </c>
      <c r="V104" s="53" t="s">
        <v>881</v>
      </c>
    </row>
    <row r="105" spans="1:22" s="34" customFormat="1" ht="160.5" hidden="1" customHeight="1" x14ac:dyDescent="0.25">
      <c r="B105" s="31">
        <f t="shared" si="4"/>
        <v>7</v>
      </c>
      <c r="C105" s="31" t="s">
        <v>839</v>
      </c>
      <c r="D105" s="31" t="s">
        <v>840</v>
      </c>
      <c r="E105" s="31" t="s">
        <v>16</v>
      </c>
      <c r="F105" s="31" t="s">
        <v>952</v>
      </c>
      <c r="G105" s="63" t="s">
        <v>599</v>
      </c>
      <c r="H105" s="32" t="s">
        <v>550</v>
      </c>
      <c r="I105" s="31" t="s">
        <v>953</v>
      </c>
      <c r="J105" s="33">
        <v>5402414</v>
      </c>
      <c r="K105" s="33">
        <v>4592052</v>
      </c>
      <c r="L105" s="31" t="s">
        <v>74</v>
      </c>
      <c r="M105" s="31" t="s">
        <v>1687</v>
      </c>
      <c r="N105" s="31" t="s">
        <v>57</v>
      </c>
      <c r="O105" s="48" t="s">
        <v>867</v>
      </c>
      <c r="P105" s="53" t="s">
        <v>869</v>
      </c>
      <c r="Q105" s="53" t="s">
        <v>867</v>
      </c>
      <c r="R105" s="53" t="s">
        <v>870</v>
      </c>
      <c r="S105" s="53" t="s">
        <v>867</v>
      </c>
      <c r="T105" s="53" t="s">
        <v>871</v>
      </c>
      <c r="U105" s="53" t="s">
        <v>868</v>
      </c>
      <c r="V105" s="53" t="s">
        <v>881</v>
      </c>
    </row>
    <row r="106" spans="1:22" s="34" customFormat="1" ht="160.5" hidden="1" customHeight="1" x14ac:dyDescent="0.25">
      <c r="B106" s="31">
        <f t="shared" si="4"/>
        <v>8</v>
      </c>
      <c r="C106" s="31" t="s">
        <v>839</v>
      </c>
      <c r="D106" s="31" t="s">
        <v>840</v>
      </c>
      <c r="E106" s="31" t="s">
        <v>16</v>
      </c>
      <c r="F106" s="31" t="s">
        <v>954</v>
      </c>
      <c r="G106" s="63" t="s">
        <v>599</v>
      </c>
      <c r="H106" s="32" t="s">
        <v>550</v>
      </c>
      <c r="I106" s="31" t="s">
        <v>955</v>
      </c>
      <c r="J106" s="33">
        <v>8619455</v>
      </c>
      <c r="K106" s="33">
        <v>7326537</v>
      </c>
      <c r="L106" s="31" t="s">
        <v>74</v>
      </c>
      <c r="M106" s="31" t="s">
        <v>1688</v>
      </c>
      <c r="N106" s="31" t="s">
        <v>57</v>
      </c>
      <c r="O106" s="48" t="s">
        <v>867</v>
      </c>
      <c r="P106" s="53" t="s">
        <v>869</v>
      </c>
      <c r="Q106" s="53" t="s">
        <v>867</v>
      </c>
      <c r="R106" s="53" t="s">
        <v>870</v>
      </c>
      <c r="S106" s="53" t="s">
        <v>867</v>
      </c>
      <c r="T106" s="53" t="s">
        <v>871</v>
      </c>
      <c r="U106" s="53" t="s">
        <v>868</v>
      </c>
      <c r="V106" s="53" t="s">
        <v>881</v>
      </c>
    </row>
    <row r="107" spans="1:22" s="34" customFormat="1" ht="160.5" hidden="1" customHeight="1" x14ac:dyDescent="0.25">
      <c r="B107" s="31">
        <f t="shared" si="4"/>
        <v>9</v>
      </c>
      <c r="C107" s="31" t="s">
        <v>839</v>
      </c>
      <c r="D107" s="31" t="s">
        <v>840</v>
      </c>
      <c r="E107" s="31" t="s">
        <v>16</v>
      </c>
      <c r="F107" s="31" t="s">
        <v>956</v>
      </c>
      <c r="G107" s="63" t="s">
        <v>599</v>
      </c>
      <c r="H107" s="32" t="s">
        <v>550</v>
      </c>
      <c r="I107" s="31" t="s">
        <v>953</v>
      </c>
      <c r="J107" s="33">
        <v>17348568</v>
      </c>
      <c r="K107" s="33">
        <v>14746283</v>
      </c>
      <c r="L107" s="31" t="s">
        <v>74</v>
      </c>
      <c r="M107" s="31" t="s">
        <v>1704</v>
      </c>
      <c r="N107" s="31" t="s">
        <v>56</v>
      </c>
      <c r="O107" s="48" t="s">
        <v>867</v>
      </c>
      <c r="P107" s="53" t="s">
        <v>869</v>
      </c>
      <c r="Q107" s="53" t="s">
        <v>867</v>
      </c>
      <c r="R107" s="53" t="s">
        <v>870</v>
      </c>
      <c r="S107" s="53" t="s">
        <v>867</v>
      </c>
      <c r="T107" s="53" t="s">
        <v>871</v>
      </c>
      <c r="U107" s="53" t="s">
        <v>868</v>
      </c>
      <c r="V107" s="53" t="s">
        <v>881</v>
      </c>
    </row>
    <row r="108" spans="1:22" s="34" customFormat="1" ht="160.5" hidden="1" customHeight="1" x14ac:dyDescent="0.25">
      <c r="B108" s="31">
        <f t="shared" si="4"/>
        <v>10</v>
      </c>
      <c r="C108" s="31" t="s">
        <v>839</v>
      </c>
      <c r="D108" s="31" t="s">
        <v>840</v>
      </c>
      <c r="E108" s="31" t="s">
        <v>957</v>
      </c>
      <c r="F108" s="31" t="s">
        <v>958</v>
      </c>
      <c r="G108" s="63" t="s">
        <v>94</v>
      </c>
      <c r="H108" s="32" t="s">
        <v>1128</v>
      </c>
      <c r="I108" s="31" t="s">
        <v>945</v>
      </c>
      <c r="J108" s="33">
        <v>31291274</v>
      </c>
      <c r="K108" s="33">
        <v>26597584</v>
      </c>
      <c r="L108" s="31" t="s">
        <v>74</v>
      </c>
      <c r="M108" s="31" t="s">
        <v>1689</v>
      </c>
      <c r="N108" s="31" t="s">
        <v>56</v>
      </c>
      <c r="O108" s="48" t="s">
        <v>867</v>
      </c>
      <c r="P108" s="53" t="s">
        <v>869</v>
      </c>
      <c r="Q108" s="53" t="s">
        <v>867</v>
      </c>
      <c r="R108" s="53" t="s">
        <v>870</v>
      </c>
      <c r="S108" s="53" t="s">
        <v>868</v>
      </c>
      <c r="T108" s="53" t="s">
        <v>871</v>
      </c>
      <c r="U108" s="53" t="s">
        <v>869</v>
      </c>
      <c r="V108" s="53" t="s">
        <v>886</v>
      </c>
    </row>
    <row r="109" spans="1:22" s="34" customFormat="1" ht="160.5" hidden="1" customHeight="1" x14ac:dyDescent="0.25">
      <c r="B109" s="31">
        <f t="shared" si="4"/>
        <v>11</v>
      </c>
      <c r="C109" s="31" t="s">
        <v>839</v>
      </c>
      <c r="D109" s="31" t="s">
        <v>840</v>
      </c>
      <c r="E109" s="31" t="s">
        <v>957</v>
      </c>
      <c r="F109" s="31" t="s">
        <v>959</v>
      </c>
      <c r="G109" s="63" t="s">
        <v>94</v>
      </c>
      <c r="H109" s="32" t="s">
        <v>1657</v>
      </c>
      <c r="I109" s="31" t="s">
        <v>949</v>
      </c>
      <c r="J109" s="33">
        <v>3057997</v>
      </c>
      <c r="K109" s="33">
        <v>2599297</v>
      </c>
      <c r="L109" s="31" t="s">
        <v>74</v>
      </c>
      <c r="M109" s="31" t="s">
        <v>1690</v>
      </c>
      <c r="N109" s="31" t="s">
        <v>57</v>
      </c>
      <c r="O109" s="48" t="s">
        <v>867</v>
      </c>
      <c r="P109" s="53" t="s">
        <v>869</v>
      </c>
      <c r="Q109" s="53" t="s">
        <v>867</v>
      </c>
      <c r="R109" s="53" t="s">
        <v>870</v>
      </c>
      <c r="S109" s="53" t="s">
        <v>868</v>
      </c>
      <c r="T109" s="53" t="s">
        <v>871</v>
      </c>
      <c r="U109" s="53" t="s">
        <v>869</v>
      </c>
      <c r="V109" s="53" t="s">
        <v>886</v>
      </c>
    </row>
    <row r="110" spans="1:22" s="34" customFormat="1" ht="160.5" hidden="1" customHeight="1" x14ac:dyDescent="0.25">
      <c r="B110" s="31">
        <f t="shared" si="4"/>
        <v>12</v>
      </c>
      <c r="C110" s="31" t="s">
        <v>839</v>
      </c>
      <c r="D110" s="31" t="s">
        <v>840</v>
      </c>
      <c r="E110" s="31" t="s">
        <v>957</v>
      </c>
      <c r="F110" s="31" t="s">
        <v>960</v>
      </c>
      <c r="G110" s="63" t="s">
        <v>94</v>
      </c>
      <c r="H110" s="32" t="s">
        <v>1657</v>
      </c>
      <c r="I110" s="31" t="s">
        <v>951</v>
      </c>
      <c r="J110" s="33">
        <v>3092886</v>
      </c>
      <c r="K110" s="33">
        <v>2628952</v>
      </c>
      <c r="L110" s="31" t="s">
        <v>74</v>
      </c>
      <c r="M110" s="31" t="s">
        <v>1691</v>
      </c>
      <c r="N110" s="31" t="s">
        <v>57</v>
      </c>
      <c r="O110" s="48" t="s">
        <v>867</v>
      </c>
      <c r="P110" s="53" t="s">
        <v>869</v>
      </c>
      <c r="Q110" s="53" t="s">
        <v>867</v>
      </c>
      <c r="R110" s="53" t="s">
        <v>870</v>
      </c>
      <c r="S110" s="53" t="s">
        <v>868</v>
      </c>
      <c r="T110" s="53" t="s">
        <v>871</v>
      </c>
      <c r="U110" s="53" t="s">
        <v>869</v>
      </c>
      <c r="V110" s="53" t="s">
        <v>886</v>
      </c>
    </row>
    <row r="111" spans="1:22" s="34" customFormat="1" ht="160.5" hidden="1" customHeight="1" x14ac:dyDescent="0.25">
      <c r="B111" s="31">
        <f t="shared" si="4"/>
        <v>13</v>
      </c>
      <c r="C111" s="31" t="s">
        <v>839</v>
      </c>
      <c r="D111" s="31" t="s">
        <v>840</v>
      </c>
      <c r="E111" s="31" t="s">
        <v>957</v>
      </c>
      <c r="F111" s="31" t="s">
        <v>961</v>
      </c>
      <c r="G111" s="63" t="s">
        <v>94</v>
      </c>
      <c r="H111" s="32" t="s">
        <v>1657</v>
      </c>
      <c r="I111" s="31" t="s">
        <v>953</v>
      </c>
      <c r="J111" s="33">
        <v>1605469</v>
      </c>
      <c r="K111" s="33">
        <v>1364649</v>
      </c>
      <c r="L111" s="31" t="s">
        <v>74</v>
      </c>
      <c r="M111" s="31" t="s">
        <v>1692</v>
      </c>
      <c r="N111" s="31" t="s">
        <v>57</v>
      </c>
      <c r="O111" s="48" t="s">
        <v>867</v>
      </c>
      <c r="P111" s="53" t="s">
        <v>869</v>
      </c>
      <c r="Q111" s="53" t="s">
        <v>867</v>
      </c>
      <c r="R111" s="53" t="s">
        <v>870</v>
      </c>
      <c r="S111" s="53" t="s">
        <v>868</v>
      </c>
      <c r="T111" s="53" t="s">
        <v>871</v>
      </c>
      <c r="U111" s="53" t="s">
        <v>869</v>
      </c>
      <c r="V111" s="53" t="s">
        <v>886</v>
      </c>
    </row>
    <row r="112" spans="1:22" s="34" customFormat="1" ht="160.5" hidden="1" customHeight="1" x14ac:dyDescent="0.25">
      <c r="B112" s="31">
        <f t="shared" si="4"/>
        <v>14</v>
      </c>
      <c r="C112" s="31" t="s">
        <v>839</v>
      </c>
      <c r="D112" s="31" t="s">
        <v>840</v>
      </c>
      <c r="E112" s="31" t="s">
        <v>957</v>
      </c>
      <c r="F112" s="31" t="s">
        <v>962</v>
      </c>
      <c r="G112" s="63" t="s">
        <v>94</v>
      </c>
      <c r="H112" s="32" t="s">
        <v>1657</v>
      </c>
      <c r="I112" s="31" t="s">
        <v>955</v>
      </c>
      <c r="J112" s="33">
        <v>2561497</v>
      </c>
      <c r="K112" s="33">
        <v>2177272</v>
      </c>
      <c r="L112" s="31" t="s">
        <v>74</v>
      </c>
      <c r="M112" s="31" t="s">
        <v>1705</v>
      </c>
      <c r="N112" s="31" t="s">
        <v>57</v>
      </c>
      <c r="O112" s="48" t="s">
        <v>867</v>
      </c>
      <c r="P112" s="53" t="s">
        <v>869</v>
      </c>
      <c r="Q112" s="53" t="s">
        <v>867</v>
      </c>
      <c r="R112" s="53" t="s">
        <v>870</v>
      </c>
      <c r="S112" s="53" t="s">
        <v>868</v>
      </c>
      <c r="T112" s="53" t="s">
        <v>871</v>
      </c>
      <c r="U112" s="53" t="s">
        <v>869</v>
      </c>
      <c r="V112" s="53" t="s">
        <v>886</v>
      </c>
    </row>
    <row r="113" spans="2:22" s="34" customFormat="1" ht="160.5" hidden="1" customHeight="1" x14ac:dyDescent="0.25">
      <c r="B113" s="31">
        <f t="shared" si="4"/>
        <v>15</v>
      </c>
      <c r="C113" s="31" t="s">
        <v>839</v>
      </c>
      <c r="D113" s="31" t="s">
        <v>840</v>
      </c>
      <c r="E113" s="31" t="s">
        <v>957</v>
      </c>
      <c r="F113" s="31" t="s">
        <v>963</v>
      </c>
      <c r="G113" s="63" t="s">
        <v>94</v>
      </c>
      <c r="H113" s="32" t="s">
        <v>1657</v>
      </c>
      <c r="I113" s="31" t="s">
        <v>953</v>
      </c>
      <c r="J113" s="33">
        <v>5155583</v>
      </c>
      <c r="K113" s="33">
        <v>4382246</v>
      </c>
      <c r="L113" s="31" t="s">
        <v>74</v>
      </c>
      <c r="M113" s="31" t="s">
        <v>1693</v>
      </c>
      <c r="N113" s="31" t="s">
        <v>56</v>
      </c>
      <c r="O113" s="48" t="s">
        <v>867</v>
      </c>
      <c r="P113" s="53" t="s">
        <v>869</v>
      </c>
      <c r="Q113" s="53" t="s">
        <v>867</v>
      </c>
      <c r="R113" s="53" t="s">
        <v>870</v>
      </c>
      <c r="S113" s="53" t="s">
        <v>868</v>
      </c>
      <c r="T113" s="53" t="s">
        <v>871</v>
      </c>
      <c r="U113" s="53" t="s">
        <v>869</v>
      </c>
      <c r="V113" s="53" t="s">
        <v>886</v>
      </c>
    </row>
    <row r="114" spans="2:22" s="103" customFormat="1" ht="160.5" hidden="1" customHeight="1" x14ac:dyDescent="0.25">
      <c r="B114" s="31">
        <f t="shared" si="4"/>
        <v>16</v>
      </c>
      <c r="C114" s="72" t="s">
        <v>839</v>
      </c>
      <c r="D114" s="72" t="s">
        <v>840</v>
      </c>
      <c r="E114" s="72" t="s">
        <v>6</v>
      </c>
      <c r="F114" s="72" t="s">
        <v>504</v>
      </c>
      <c r="G114" s="63" t="s">
        <v>597</v>
      </c>
      <c r="H114" s="32" t="s">
        <v>114</v>
      </c>
      <c r="I114" s="31" t="s">
        <v>945</v>
      </c>
      <c r="J114" s="33">
        <v>21000000</v>
      </c>
      <c r="K114" s="33">
        <v>15570244</v>
      </c>
      <c r="L114" s="31" t="s">
        <v>74</v>
      </c>
      <c r="M114" s="72" t="s">
        <v>1707</v>
      </c>
      <c r="N114" s="72" t="s">
        <v>56</v>
      </c>
      <c r="O114" s="105" t="s">
        <v>867</v>
      </c>
      <c r="P114" s="102" t="s">
        <v>869</v>
      </c>
      <c r="Q114" s="102" t="s">
        <v>867</v>
      </c>
      <c r="R114" s="102" t="s">
        <v>870</v>
      </c>
      <c r="S114" s="102" t="s">
        <v>868</v>
      </c>
      <c r="T114" s="102" t="s">
        <v>871</v>
      </c>
      <c r="U114" s="102" t="s">
        <v>869</v>
      </c>
      <c r="V114" s="102" t="s">
        <v>886</v>
      </c>
    </row>
    <row r="115" spans="2:22" s="34" customFormat="1" ht="160.5" hidden="1" customHeight="1" x14ac:dyDescent="0.25">
      <c r="B115" s="31">
        <f t="shared" si="4"/>
        <v>17</v>
      </c>
      <c r="C115" s="31" t="s">
        <v>839</v>
      </c>
      <c r="D115" s="31" t="s">
        <v>840</v>
      </c>
      <c r="E115" s="31" t="s">
        <v>7</v>
      </c>
      <c r="F115" s="31" t="s">
        <v>964</v>
      </c>
      <c r="G115" s="63" t="s">
        <v>598</v>
      </c>
      <c r="H115" s="31" t="s">
        <v>513</v>
      </c>
      <c r="I115" s="31" t="s">
        <v>945</v>
      </c>
      <c r="J115" s="33">
        <v>10000000</v>
      </c>
      <c r="K115" s="33">
        <v>8500000</v>
      </c>
      <c r="L115" s="31" t="s">
        <v>74</v>
      </c>
      <c r="M115" s="31" t="s">
        <v>1681</v>
      </c>
      <c r="N115" s="31" t="s">
        <v>57</v>
      </c>
      <c r="O115" s="48" t="s">
        <v>867</v>
      </c>
      <c r="P115" s="53" t="s">
        <v>867</v>
      </c>
      <c r="Q115" s="53" t="s">
        <v>867</v>
      </c>
      <c r="R115" s="53" t="s">
        <v>868</v>
      </c>
      <c r="S115" s="53" t="s">
        <v>868</v>
      </c>
      <c r="T115" s="53" t="s">
        <v>869</v>
      </c>
      <c r="U115" s="53" t="s">
        <v>868</v>
      </c>
      <c r="V115" s="53" t="s">
        <v>881</v>
      </c>
    </row>
    <row r="116" spans="2:22" s="34" customFormat="1" ht="160.5" hidden="1" customHeight="1" x14ac:dyDescent="0.25">
      <c r="B116" s="31">
        <f t="shared" si="4"/>
        <v>18</v>
      </c>
      <c r="C116" s="31" t="s">
        <v>839</v>
      </c>
      <c r="D116" s="31" t="s">
        <v>840</v>
      </c>
      <c r="E116" s="31" t="s">
        <v>11</v>
      </c>
      <c r="F116" s="31" t="s">
        <v>600</v>
      </c>
      <c r="G116" s="63" t="s">
        <v>601</v>
      </c>
      <c r="H116" s="32" t="s">
        <v>539</v>
      </c>
      <c r="I116" s="31" t="s">
        <v>945</v>
      </c>
      <c r="J116" s="33">
        <v>38803000</v>
      </c>
      <c r="K116" s="33">
        <v>32982550</v>
      </c>
      <c r="L116" s="31" t="s">
        <v>74</v>
      </c>
      <c r="M116" s="31" t="s">
        <v>965</v>
      </c>
      <c r="N116" s="31" t="s">
        <v>57</v>
      </c>
      <c r="O116" s="48" t="s">
        <v>867</v>
      </c>
      <c r="P116" s="53" t="s">
        <v>869</v>
      </c>
      <c r="Q116" s="53" t="s">
        <v>867</v>
      </c>
      <c r="R116" s="53" t="s">
        <v>870</v>
      </c>
      <c r="S116" s="53" t="s">
        <v>868</v>
      </c>
      <c r="T116" s="53" t="s">
        <v>871</v>
      </c>
      <c r="U116" s="53" t="s">
        <v>869</v>
      </c>
      <c r="V116" s="53" t="s">
        <v>886</v>
      </c>
    </row>
    <row r="117" spans="2:22" s="34" customFormat="1" ht="160.5" hidden="1" customHeight="1" x14ac:dyDescent="0.25">
      <c r="B117" s="31">
        <f t="shared" si="4"/>
        <v>19</v>
      </c>
      <c r="C117" s="31" t="s">
        <v>839</v>
      </c>
      <c r="D117" s="31" t="s">
        <v>840</v>
      </c>
      <c r="E117" s="31" t="s">
        <v>957</v>
      </c>
      <c r="F117" s="31" t="s">
        <v>966</v>
      </c>
      <c r="G117" s="63" t="s">
        <v>967</v>
      </c>
      <c r="H117" s="32" t="s">
        <v>522</v>
      </c>
      <c r="I117" s="31" t="s">
        <v>945</v>
      </c>
      <c r="J117" s="33">
        <v>46858978</v>
      </c>
      <c r="K117" s="33">
        <v>39830131</v>
      </c>
      <c r="L117" s="31" t="s">
        <v>74</v>
      </c>
      <c r="M117" s="31" t="s">
        <v>1694</v>
      </c>
      <c r="N117" s="31" t="s">
        <v>56</v>
      </c>
      <c r="O117" s="48" t="s">
        <v>867</v>
      </c>
      <c r="P117" s="53" t="s">
        <v>869</v>
      </c>
      <c r="Q117" s="53" t="s">
        <v>867</v>
      </c>
      <c r="R117" s="53" t="s">
        <v>870</v>
      </c>
      <c r="S117" s="53" t="s">
        <v>868</v>
      </c>
      <c r="T117" s="53" t="s">
        <v>871</v>
      </c>
      <c r="U117" s="53" t="s">
        <v>869</v>
      </c>
      <c r="V117" s="53" t="s">
        <v>886</v>
      </c>
    </row>
    <row r="118" spans="2:22" s="34" customFormat="1" ht="160.5" hidden="1" customHeight="1" x14ac:dyDescent="0.25">
      <c r="B118" s="31">
        <f t="shared" si="4"/>
        <v>20</v>
      </c>
      <c r="C118" s="31" t="s">
        <v>839</v>
      </c>
      <c r="D118" s="31" t="s">
        <v>840</v>
      </c>
      <c r="E118" s="31" t="s">
        <v>957</v>
      </c>
      <c r="F118" s="31" t="s">
        <v>968</v>
      </c>
      <c r="G118" s="63" t="s">
        <v>967</v>
      </c>
      <c r="H118" s="32" t="s">
        <v>522</v>
      </c>
      <c r="I118" s="31" t="s">
        <v>949</v>
      </c>
      <c r="J118" s="33">
        <v>4579379</v>
      </c>
      <c r="K118" s="33">
        <v>3892472</v>
      </c>
      <c r="L118" s="31" t="s">
        <v>74</v>
      </c>
      <c r="M118" s="31" t="s">
        <v>1695</v>
      </c>
      <c r="N118" s="31" t="s">
        <v>57</v>
      </c>
      <c r="O118" s="48" t="s">
        <v>867</v>
      </c>
      <c r="P118" s="53" t="s">
        <v>869</v>
      </c>
      <c r="Q118" s="53" t="s">
        <v>867</v>
      </c>
      <c r="R118" s="53" t="s">
        <v>870</v>
      </c>
      <c r="S118" s="53" t="s">
        <v>868</v>
      </c>
      <c r="T118" s="53" t="s">
        <v>871</v>
      </c>
      <c r="U118" s="53" t="s">
        <v>869</v>
      </c>
      <c r="V118" s="53" t="s">
        <v>886</v>
      </c>
    </row>
    <row r="119" spans="2:22" s="34" customFormat="1" ht="160.5" hidden="1" customHeight="1" x14ac:dyDescent="0.25">
      <c r="B119" s="31">
        <f t="shared" si="4"/>
        <v>21</v>
      </c>
      <c r="C119" s="31" t="s">
        <v>839</v>
      </c>
      <c r="D119" s="31" t="s">
        <v>840</v>
      </c>
      <c r="E119" s="31" t="s">
        <v>957</v>
      </c>
      <c r="F119" s="31" t="s">
        <v>969</v>
      </c>
      <c r="G119" s="63" t="s">
        <v>967</v>
      </c>
      <c r="H119" s="32" t="s">
        <v>522</v>
      </c>
      <c r="I119" s="31" t="s">
        <v>951</v>
      </c>
      <c r="J119" s="33">
        <v>4631626</v>
      </c>
      <c r="K119" s="33">
        <v>3936882</v>
      </c>
      <c r="L119" s="31" t="s">
        <v>74</v>
      </c>
      <c r="M119" s="31" t="s">
        <v>1696</v>
      </c>
      <c r="N119" s="31" t="s">
        <v>57</v>
      </c>
      <c r="O119" s="48" t="s">
        <v>867</v>
      </c>
      <c r="P119" s="53" t="s">
        <v>869</v>
      </c>
      <c r="Q119" s="53" t="s">
        <v>867</v>
      </c>
      <c r="R119" s="53" t="s">
        <v>870</v>
      </c>
      <c r="S119" s="53" t="s">
        <v>868</v>
      </c>
      <c r="T119" s="53" t="s">
        <v>871</v>
      </c>
      <c r="U119" s="53" t="s">
        <v>869</v>
      </c>
      <c r="V119" s="53" t="s">
        <v>886</v>
      </c>
    </row>
    <row r="120" spans="2:22" s="34" customFormat="1" ht="160.5" hidden="1" customHeight="1" x14ac:dyDescent="0.25">
      <c r="B120" s="31">
        <f t="shared" si="4"/>
        <v>22</v>
      </c>
      <c r="C120" s="31" t="s">
        <v>839</v>
      </c>
      <c r="D120" s="31" t="s">
        <v>840</v>
      </c>
      <c r="E120" s="31" t="s">
        <v>957</v>
      </c>
      <c r="F120" s="31" t="s">
        <v>970</v>
      </c>
      <c r="G120" s="63" t="s">
        <v>967</v>
      </c>
      <c r="H120" s="32" t="s">
        <v>522</v>
      </c>
      <c r="I120" s="31" t="s">
        <v>953</v>
      </c>
      <c r="J120" s="33">
        <v>2404205</v>
      </c>
      <c r="K120" s="33">
        <v>2043574</v>
      </c>
      <c r="L120" s="31" t="s">
        <v>74</v>
      </c>
      <c r="M120" s="31" t="s">
        <v>1697</v>
      </c>
      <c r="N120" s="31" t="s">
        <v>57</v>
      </c>
      <c r="O120" s="48" t="s">
        <v>867</v>
      </c>
      <c r="P120" s="53" t="s">
        <v>869</v>
      </c>
      <c r="Q120" s="53" t="s">
        <v>867</v>
      </c>
      <c r="R120" s="53" t="s">
        <v>870</v>
      </c>
      <c r="S120" s="53" t="s">
        <v>868</v>
      </c>
      <c r="T120" s="53" t="s">
        <v>871</v>
      </c>
      <c r="U120" s="53" t="s">
        <v>869</v>
      </c>
      <c r="V120" s="53" t="s">
        <v>886</v>
      </c>
    </row>
    <row r="121" spans="2:22" s="34" customFormat="1" ht="160.5" hidden="1" customHeight="1" x14ac:dyDescent="0.25">
      <c r="B121" s="31">
        <f t="shared" si="4"/>
        <v>23</v>
      </c>
      <c r="C121" s="31" t="s">
        <v>839</v>
      </c>
      <c r="D121" s="31" t="s">
        <v>840</v>
      </c>
      <c r="E121" s="31" t="s">
        <v>957</v>
      </c>
      <c r="F121" s="31" t="s">
        <v>971</v>
      </c>
      <c r="G121" s="63" t="s">
        <v>967</v>
      </c>
      <c r="H121" s="32" t="s">
        <v>522</v>
      </c>
      <c r="I121" s="31" t="s">
        <v>955</v>
      </c>
      <c r="J121" s="33">
        <v>3835867</v>
      </c>
      <c r="K121" s="33">
        <v>3260487</v>
      </c>
      <c r="L121" s="31" t="s">
        <v>74</v>
      </c>
      <c r="M121" s="31" t="s">
        <v>1698</v>
      </c>
      <c r="N121" s="31" t="s">
        <v>57</v>
      </c>
      <c r="O121" s="48" t="s">
        <v>867</v>
      </c>
      <c r="P121" s="53" t="s">
        <v>869</v>
      </c>
      <c r="Q121" s="53" t="s">
        <v>867</v>
      </c>
      <c r="R121" s="53" t="s">
        <v>870</v>
      </c>
      <c r="S121" s="53" t="s">
        <v>868</v>
      </c>
      <c r="T121" s="53" t="s">
        <v>871</v>
      </c>
      <c r="U121" s="53" t="s">
        <v>869</v>
      </c>
      <c r="V121" s="53" t="s">
        <v>886</v>
      </c>
    </row>
    <row r="122" spans="2:22" s="34" customFormat="1" ht="160.5" hidden="1" customHeight="1" x14ac:dyDescent="0.25">
      <c r="B122" s="31">
        <f t="shared" si="4"/>
        <v>24</v>
      </c>
      <c r="C122" s="31" t="s">
        <v>839</v>
      </c>
      <c r="D122" s="31" t="s">
        <v>840</v>
      </c>
      <c r="E122" s="31" t="s">
        <v>957</v>
      </c>
      <c r="F122" s="31" t="s">
        <v>972</v>
      </c>
      <c r="G122" s="63" t="s">
        <v>967</v>
      </c>
      <c r="H122" s="32" t="s">
        <v>522</v>
      </c>
      <c r="I122" s="31" t="s">
        <v>953</v>
      </c>
      <c r="J122" s="33">
        <v>7720534</v>
      </c>
      <c r="K122" s="33">
        <v>6562454</v>
      </c>
      <c r="L122" s="31" t="s">
        <v>74</v>
      </c>
      <c r="M122" s="31" t="s">
        <v>1699</v>
      </c>
      <c r="N122" s="31" t="s">
        <v>56</v>
      </c>
      <c r="O122" s="48" t="s">
        <v>867</v>
      </c>
      <c r="P122" s="53" t="s">
        <v>869</v>
      </c>
      <c r="Q122" s="53" t="s">
        <v>867</v>
      </c>
      <c r="R122" s="53" t="s">
        <v>870</v>
      </c>
      <c r="S122" s="53" t="s">
        <v>868</v>
      </c>
      <c r="T122" s="53" t="s">
        <v>871</v>
      </c>
      <c r="U122" s="53" t="s">
        <v>869</v>
      </c>
      <c r="V122" s="53" t="s">
        <v>886</v>
      </c>
    </row>
    <row r="123" spans="2:22" s="34" customFormat="1" ht="160.5" hidden="1" customHeight="1" x14ac:dyDescent="0.25">
      <c r="B123" s="31">
        <f t="shared" si="4"/>
        <v>25</v>
      </c>
      <c r="C123" s="31" t="s">
        <v>839</v>
      </c>
      <c r="D123" s="31" t="s">
        <v>840</v>
      </c>
      <c r="E123" s="31" t="s">
        <v>973</v>
      </c>
      <c r="F123" s="31" t="s">
        <v>974</v>
      </c>
      <c r="G123" s="63" t="s">
        <v>975</v>
      </c>
      <c r="H123" s="31" t="s">
        <v>1667</v>
      </c>
      <c r="I123" s="31" t="s">
        <v>945</v>
      </c>
      <c r="J123" s="33">
        <v>6655215</v>
      </c>
      <c r="K123" s="33">
        <v>5363101</v>
      </c>
      <c r="L123" s="31" t="s">
        <v>74</v>
      </c>
      <c r="M123" s="31" t="s">
        <v>1700</v>
      </c>
      <c r="N123" s="31" t="s">
        <v>56</v>
      </c>
      <c r="O123" s="48" t="s">
        <v>867</v>
      </c>
      <c r="P123" s="53" t="s">
        <v>881</v>
      </c>
      <c r="Q123" s="53" t="s">
        <v>867</v>
      </c>
      <c r="R123" s="53" t="s">
        <v>886</v>
      </c>
      <c r="S123" s="53" t="s">
        <v>868</v>
      </c>
      <c r="T123" s="53" t="s">
        <v>876</v>
      </c>
      <c r="U123" s="53" t="s">
        <v>868</v>
      </c>
      <c r="V123" s="53" t="s">
        <v>877</v>
      </c>
    </row>
    <row r="124" spans="2:22" s="34" customFormat="1" ht="160.5" hidden="1" customHeight="1" x14ac:dyDescent="0.25">
      <c r="B124" s="31">
        <f t="shared" si="4"/>
        <v>26</v>
      </c>
      <c r="C124" s="31" t="s">
        <v>839</v>
      </c>
      <c r="D124" s="31" t="s">
        <v>840</v>
      </c>
      <c r="E124" s="31" t="s">
        <v>7</v>
      </c>
      <c r="F124" s="31" t="s">
        <v>976</v>
      </c>
      <c r="G124" s="63" t="s">
        <v>598</v>
      </c>
      <c r="H124" s="31" t="s">
        <v>513</v>
      </c>
      <c r="I124" s="31" t="s">
        <v>945</v>
      </c>
      <c r="J124" s="33">
        <v>26000000</v>
      </c>
      <c r="K124" s="33">
        <v>22100000</v>
      </c>
      <c r="L124" s="31" t="s">
        <v>74</v>
      </c>
      <c r="M124" s="31" t="s">
        <v>977</v>
      </c>
      <c r="N124" s="31" t="s">
        <v>57</v>
      </c>
      <c r="O124" s="53" t="s">
        <v>868</v>
      </c>
      <c r="P124" s="53" t="s">
        <v>868</v>
      </c>
      <c r="Q124" s="53" t="s">
        <v>868</v>
      </c>
      <c r="R124" s="53" t="s">
        <v>869</v>
      </c>
      <c r="S124" s="53" t="s">
        <v>869</v>
      </c>
      <c r="T124" s="53" t="s">
        <v>870</v>
      </c>
      <c r="U124" s="53" t="s">
        <v>869</v>
      </c>
      <c r="V124" s="53" t="s">
        <v>884</v>
      </c>
    </row>
    <row r="125" spans="2:22" s="34" customFormat="1" ht="160.5" hidden="1" customHeight="1" x14ac:dyDescent="0.25">
      <c r="B125" s="31">
        <f t="shared" si="4"/>
        <v>27</v>
      </c>
      <c r="C125" s="31" t="s">
        <v>839</v>
      </c>
      <c r="D125" s="31" t="s">
        <v>840</v>
      </c>
      <c r="E125" s="31" t="s">
        <v>7</v>
      </c>
      <c r="F125" s="31" t="s">
        <v>606</v>
      </c>
      <c r="G125" s="63" t="s">
        <v>598</v>
      </c>
      <c r="H125" s="31" t="s">
        <v>513</v>
      </c>
      <c r="I125" s="31" t="s">
        <v>945</v>
      </c>
      <c r="J125" s="33">
        <v>14000000</v>
      </c>
      <c r="K125" s="33">
        <v>11900000</v>
      </c>
      <c r="L125" s="31" t="s">
        <v>74</v>
      </c>
      <c r="M125" s="31" t="s">
        <v>978</v>
      </c>
      <c r="N125" s="31" t="s">
        <v>57</v>
      </c>
      <c r="O125" s="53" t="s">
        <v>868</v>
      </c>
      <c r="P125" s="53" t="s">
        <v>868</v>
      </c>
      <c r="Q125" s="53" t="s">
        <v>868</v>
      </c>
      <c r="R125" s="53" t="s">
        <v>869</v>
      </c>
      <c r="S125" s="53" t="s">
        <v>869</v>
      </c>
      <c r="T125" s="53" t="s">
        <v>870</v>
      </c>
      <c r="U125" s="53" t="s">
        <v>869</v>
      </c>
      <c r="V125" s="53" t="s">
        <v>884</v>
      </c>
    </row>
    <row r="126" spans="2:22" s="34" customFormat="1" ht="160.5" hidden="1" customHeight="1" x14ac:dyDescent="0.25">
      <c r="B126" s="31">
        <f t="shared" si="4"/>
        <v>28</v>
      </c>
      <c r="C126" s="31" t="s">
        <v>839</v>
      </c>
      <c r="D126" s="31" t="s">
        <v>840</v>
      </c>
      <c r="E126" s="31" t="s">
        <v>7</v>
      </c>
      <c r="F126" s="31" t="s">
        <v>604</v>
      </c>
      <c r="G126" s="63" t="s">
        <v>598</v>
      </c>
      <c r="H126" s="31" t="s">
        <v>513</v>
      </c>
      <c r="I126" s="31" t="s">
        <v>945</v>
      </c>
      <c r="J126" s="33">
        <v>41250000</v>
      </c>
      <c r="K126" s="33">
        <v>35062500</v>
      </c>
      <c r="L126" s="31" t="s">
        <v>74</v>
      </c>
      <c r="M126" s="31" t="s">
        <v>979</v>
      </c>
      <c r="N126" s="31" t="s">
        <v>57</v>
      </c>
      <c r="O126" s="53" t="s">
        <v>868</v>
      </c>
      <c r="P126" s="53" t="s">
        <v>869</v>
      </c>
      <c r="Q126" s="53" t="s">
        <v>868</v>
      </c>
      <c r="R126" s="53" t="s">
        <v>869</v>
      </c>
      <c r="S126" s="53" t="s">
        <v>869</v>
      </c>
      <c r="T126" s="53" t="s">
        <v>870</v>
      </c>
      <c r="U126" s="53" t="s">
        <v>870</v>
      </c>
      <c r="V126" s="53" t="s">
        <v>885</v>
      </c>
    </row>
    <row r="127" spans="2:22" s="34" customFormat="1" ht="160.5" hidden="1" customHeight="1" x14ac:dyDescent="0.25">
      <c r="B127" s="31">
        <f t="shared" si="4"/>
        <v>29</v>
      </c>
      <c r="C127" s="31" t="s">
        <v>839</v>
      </c>
      <c r="D127" s="31" t="s">
        <v>840</v>
      </c>
      <c r="E127" s="31" t="s">
        <v>7</v>
      </c>
      <c r="F127" s="31" t="s">
        <v>187</v>
      </c>
      <c r="G127" s="63" t="s">
        <v>598</v>
      </c>
      <c r="H127" s="31" t="s">
        <v>513</v>
      </c>
      <c r="I127" s="31" t="s">
        <v>980</v>
      </c>
      <c r="J127" s="33">
        <v>20000000</v>
      </c>
      <c r="K127" s="33">
        <v>17000000</v>
      </c>
      <c r="L127" s="31" t="s">
        <v>74</v>
      </c>
      <c r="M127" s="31" t="s">
        <v>1682</v>
      </c>
      <c r="N127" s="31" t="s">
        <v>57</v>
      </c>
      <c r="O127" s="53" t="s">
        <v>868</v>
      </c>
      <c r="P127" s="53" t="s">
        <v>869</v>
      </c>
      <c r="Q127" s="53" t="s">
        <v>868</v>
      </c>
      <c r="R127" s="53" t="s">
        <v>869</v>
      </c>
      <c r="S127" s="53" t="s">
        <v>869</v>
      </c>
      <c r="T127" s="53" t="s">
        <v>870</v>
      </c>
      <c r="U127" s="53" t="s">
        <v>870</v>
      </c>
      <c r="V127" s="53" t="s">
        <v>885</v>
      </c>
    </row>
    <row r="128" spans="2:22" s="34" customFormat="1" ht="160.5" hidden="1" customHeight="1" x14ac:dyDescent="0.25">
      <c r="B128" s="31">
        <f t="shared" si="4"/>
        <v>30</v>
      </c>
      <c r="C128" s="31" t="s">
        <v>839</v>
      </c>
      <c r="D128" s="31" t="s">
        <v>840</v>
      </c>
      <c r="E128" s="31" t="s">
        <v>450</v>
      </c>
      <c r="F128" s="31" t="s">
        <v>614</v>
      </c>
      <c r="G128" s="63" t="s">
        <v>10</v>
      </c>
      <c r="H128" s="31" t="s">
        <v>508</v>
      </c>
      <c r="I128" s="31" t="s">
        <v>945</v>
      </c>
      <c r="J128" s="33">
        <v>2500000</v>
      </c>
      <c r="K128" s="33">
        <v>2125000</v>
      </c>
      <c r="L128" s="31" t="s">
        <v>74</v>
      </c>
      <c r="M128" s="31" t="s">
        <v>1683</v>
      </c>
      <c r="N128" s="31" t="s">
        <v>1643</v>
      </c>
      <c r="O128" s="49" t="s">
        <v>79</v>
      </c>
      <c r="P128" s="49" t="s">
        <v>79</v>
      </c>
      <c r="Q128" s="49" t="s">
        <v>79</v>
      </c>
      <c r="R128" s="49" t="s">
        <v>79</v>
      </c>
      <c r="S128" s="49" t="s">
        <v>79</v>
      </c>
      <c r="T128" s="49" t="s">
        <v>79</v>
      </c>
      <c r="U128" s="49" t="s">
        <v>79</v>
      </c>
      <c r="V128" s="49" t="s">
        <v>79</v>
      </c>
    </row>
    <row r="129" spans="1:22" s="25" customFormat="1" ht="372" hidden="1" x14ac:dyDescent="0.25">
      <c r="A129" s="21"/>
      <c r="B129" s="22">
        <v>30</v>
      </c>
      <c r="C129" s="22" t="s">
        <v>839</v>
      </c>
      <c r="D129" s="22" t="s">
        <v>840</v>
      </c>
      <c r="E129" s="22" t="s">
        <v>1733</v>
      </c>
      <c r="F129" s="22"/>
      <c r="G129" s="22"/>
      <c r="H129" s="23"/>
      <c r="I129" s="22"/>
      <c r="J129" s="24">
        <f>SUM(J99:J128)</f>
        <v>637822982</v>
      </c>
      <c r="K129" s="24">
        <f>SUM(K99:K128)</f>
        <v>539575946</v>
      </c>
      <c r="L129" s="22"/>
      <c r="M129" s="22"/>
      <c r="N129" s="23"/>
      <c r="O129" s="46"/>
      <c r="P129" s="47"/>
      <c r="Q129" s="47"/>
      <c r="R129" s="47"/>
      <c r="S129" s="47"/>
      <c r="T129" s="47"/>
      <c r="U129" s="46"/>
      <c r="V129" s="46"/>
    </row>
    <row r="130" spans="1:22" s="17" customFormat="1" ht="160.5" hidden="1" customHeight="1" x14ac:dyDescent="0.25">
      <c r="B130" s="110">
        <v>1</v>
      </c>
      <c r="C130" s="110" t="s">
        <v>841</v>
      </c>
      <c r="D130" s="110" t="s">
        <v>842</v>
      </c>
      <c r="E130" s="110" t="s">
        <v>1738</v>
      </c>
      <c r="F130" s="110" t="s">
        <v>1085</v>
      </c>
      <c r="G130" s="110" t="s">
        <v>257</v>
      </c>
      <c r="H130" s="110" t="s">
        <v>513</v>
      </c>
      <c r="I130" s="110" t="s">
        <v>1374</v>
      </c>
      <c r="J130" s="111">
        <v>19306216</v>
      </c>
      <c r="K130" s="111">
        <v>16410284</v>
      </c>
      <c r="L130" s="110" t="s">
        <v>74</v>
      </c>
      <c r="M130" s="110" t="s">
        <v>1100</v>
      </c>
      <c r="N130" s="112" t="s">
        <v>57</v>
      </c>
      <c r="O130" s="48" t="s">
        <v>867</v>
      </c>
      <c r="P130" s="99" t="s">
        <v>869</v>
      </c>
      <c r="Q130" s="99" t="s">
        <v>1118</v>
      </c>
      <c r="R130" s="99" t="s">
        <v>1120</v>
      </c>
      <c r="S130" s="99" t="s">
        <v>1121</v>
      </c>
      <c r="T130" s="99" t="s">
        <v>1122</v>
      </c>
      <c r="U130" s="52" t="s">
        <v>1122</v>
      </c>
      <c r="V130" s="52" t="s">
        <v>1123</v>
      </c>
    </row>
    <row r="131" spans="1:22" s="17" customFormat="1" ht="160.5" hidden="1" customHeight="1" x14ac:dyDescent="0.25">
      <c r="B131" s="110">
        <f>B130+1</f>
        <v>2</v>
      </c>
      <c r="C131" s="110" t="s">
        <v>841</v>
      </c>
      <c r="D131" s="110" t="s">
        <v>842</v>
      </c>
      <c r="E131" s="110" t="s">
        <v>1738</v>
      </c>
      <c r="F131" s="110" t="s">
        <v>1086</v>
      </c>
      <c r="G131" s="110" t="s">
        <v>257</v>
      </c>
      <c r="H131" s="110" t="s">
        <v>513</v>
      </c>
      <c r="I131" s="110" t="s">
        <v>1374</v>
      </c>
      <c r="J131" s="111">
        <v>46714504</v>
      </c>
      <c r="K131" s="111">
        <v>39707328</v>
      </c>
      <c r="L131" s="110" t="s">
        <v>74</v>
      </c>
      <c r="M131" s="110" t="s">
        <v>130</v>
      </c>
      <c r="N131" s="112" t="s">
        <v>57</v>
      </c>
      <c r="O131" s="48" t="s">
        <v>867</v>
      </c>
      <c r="P131" s="99" t="s">
        <v>869</v>
      </c>
      <c r="Q131" s="99" t="s">
        <v>1118</v>
      </c>
      <c r="R131" s="99" t="s">
        <v>1119</v>
      </c>
      <c r="S131" s="99" t="s">
        <v>1121</v>
      </c>
      <c r="T131" s="99" t="s">
        <v>1122</v>
      </c>
      <c r="U131" s="52" t="s">
        <v>1122</v>
      </c>
      <c r="V131" s="52" t="s">
        <v>1124</v>
      </c>
    </row>
    <row r="132" spans="1:22" s="17" customFormat="1" ht="160.5" hidden="1" customHeight="1" x14ac:dyDescent="0.25">
      <c r="B132" s="110">
        <f t="shared" ref="B132:B174" si="5">B131+1</f>
        <v>3</v>
      </c>
      <c r="C132" s="110" t="s">
        <v>841</v>
      </c>
      <c r="D132" s="110" t="s">
        <v>842</v>
      </c>
      <c r="E132" s="110" t="s">
        <v>1738</v>
      </c>
      <c r="F132" s="110" t="s">
        <v>1087</v>
      </c>
      <c r="G132" s="110" t="s">
        <v>260</v>
      </c>
      <c r="H132" s="110" t="s">
        <v>513</v>
      </c>
      <c r="I132" s="110" t="s">
        <v>1374</v>
      </c>
      <c r="J132" s="111">
        <v>32983386</v>
      </c>
      <c r="K132" s="111">
        <v>28035878</v>
      </c>
      <c r="L132" s="110" t="s">
        <v>74</v>
      </c>
      <c r="M132" s="110" t="s">
        <v>1101</v>
      </c>
      <c r="N132" s="112" t="s">
        <v>57</v>
      </c>
      <c r="O132" s="48" t="s">
        <v>867</v>
      </c>
      <c r="P132" s="99" t="s">
        <v>869</v>
      </c>
      <c r="Q132" s="99" t="s">
        <v>1118</v>
      </c>
      <c r="R132" s="99" t="s">
        <v>1119</v>
      </c>
      <c r="S132" s="99" t="s">
        <v>1121</v>
      </c>
      <c r="T132" s="99" t="s">
        <v>1120</v>
      </c>
      <c r="U132" s="52" t="s">
        <v>1120</v>
      </c>
      <c r="V132" s="52" t="s">
        <v>1125</v>
      </c>
    </row>
    <row r="133" spans="1:22" s="17" customFormat="1" ht="160.5" hidden="1" customHeight="1" x14ac:dyDescent="0.25">
      <c r="B133" s="110">
        <f t="shared" si="5"/>
        <v>4</v>
      </c>
      <c r="C133" s="110" t="s">
        <v>841</v>
      </c>
      <c r="D133" s="110" t="s">
        <v>842</v>
      </c>
      <c r="E133" s="31" t="s">
        <v>1739</v>
      </c>
      <c r="F133" s="110" t="s">
        <v>265</v>
      </c>
      <c r="G133" s="110" t="s">
        <v>266</v>
      </c>
      <c r="H133" s="112" t="s">
        <v>522</v>
      </c>
      <c r="I133" s="110" t="s">
        <v>1374</v>
      </c>
      <c r="J133" s="111">
        <v>52136700</v>
      </c>
      <c r="K133" s="111">
        <v>44316195</v>
      </c>
      <c r="L133" s="110" t="s">
        <v>74</v>
      </c>
      <c r="M133" s="110" t="s">
        <v>1102</v>
      </c>
      <c r="N133" s="112" t="s">
        <v>57</v>
      </c>
      <c r="O133" s="48" t="s">
        <v>867</v>
      </c>
      <c r="P133" s="99" t="s">
        <v>869</v>
      </c>
      <c r="Q133" s="99" t="s">
        <v>1118</v>
      </c>
      <c r="R133" s="99" t="s">
        <v>1119</v>
      </c>
      <c r="S133" s="99" t="s">
        <v>1121</v>
      </c>
      <c r="T133" s="99" t="s">
        <v>1122</v>
      </c>
      <c r="U133" s="52" t="s">
        <v>1122</v>
      </c>
      <c r="V133" s="52" t="s">
        <v>1124</v>
      </c>
    </row>
    <row r="134" spans="1:22" s="17" customFormat="1" ht="160.5" hidden="1" customHeight="1" x14ac:dyDescent="0.25">
      <c r="B134" s="110">
        <f t="shared" si="5"/>
        <v>5</v>
      </c>
      <c r="C134" s="110" t="s">
        <v>841</v>
      </c>
      <c r="D134" s="110" t="s">
        <v>842</v>
      </c>
      <c r="E134" s="110" t="s">
        <v>1740</v>
      </c>
      <c r="F134" s="110" t="s">
        <v>268</v>
      </c>
      <c r="G134" s="110" t="s">
        <v>269</v>
      </c>
      <c r="H134" s="112" t="s">
        <v>539</v>
      </c>
      <c r="I134" s="110" t="s">
        <v>1374</v>
      </c>
      <c r="J134" s="111">
        <v>45107881</v>
      </c>
      <c r="K134" s="111">
        <v>38341699</v>
      </c>
      <c r="L134" s="110" t="s">
        <v>74</v>
      </c>
      <c r="M134" s="110" t="s">
        <v>1103</v>
      </c>
      <c r="N134" s="112" t="s">
        <v>56</v>
      </c>
      <c r="O134" s="52" t="s">
        <v>866</v>
      </c>
      <c r="P134" s="99" t="s">
        <v>1121</v>
      </c>
      <c r="Q134" s="99" t="s">
        <v>1118</v>
      </c>
      <c r="R134" s="99" t="s">
        <v>1119</v>
      </c>
      <c r="S134" s="99" t="s">
        <v>1118</v>
      </c>
      <c r="T134" s="99" t="s">
        <v>1120</v>
      </c>
      <c r="U134" s="52" t="s">
        <v>1120</v>
      </c>
      <c r="V134" s="52" t="s">
        <v>1124</v>
      </c>
    </row>
    <row r="135" spans="1:22" s="17" customFormat="1" ht="160.5" hidden="1" customHeight="1" x14ac:dyDescent="0.25">
      <c r="B135" s="110">
        <f t="shared" si="5"/>
        <v>6</v>
      </c>
      <c r="C135" s="110" t="s">
        <v>841</v>
      </c>
      <c r="D135" s="110" t="s">
        <v>842</v>
      </c>
      <c r="E135" s="110" t="s">
        <v>1740</v>
      </c>
      <c r="F135" s="110" t="s">
        <v>270</v>
      </c>
      <c r="G135" s="110" t="s">
        <v>269</v>
      </c>
      <c r="H135" s="112" t="s">
        <v>539</v>
      </c>
      <c r="I135" s="110" t="s">
        <v>1374</v>
      </c>
      <c r="J135" s="111">
        <v>25480354</v>
      </c>
      <c r="K135" s="111">
        <v>21658301</v>
      </c>
      <c r="L135" s="110" t="s">
        <v>74</v>
      </c>
      <c r="M135" s="110" t="s">
        <v>621</v>
      </c>
      <c r="N135" s="112" t="s">
        <v>56</v>
      </c>
      <c r="O135" s="48" t="s">
        <v>867</v>
      </c>
      <c r="P135" s="99" t="s">
        <v>869</v>
      </c>
      <c r="Q135" s="99" t="s">
        <v>867</v>
      </c>
      <c r="R135" s="99" t="s">
        <v>870</v>
      </c>
      <c r="S135" s="99" t="s">
        <v>868</v>
      </c>
      <c r="T135" s="99" t="s">
        <v>871</v>
      </c>
      <c r="U135" s="52" t="s">
        <v>871</v>
      </c>
      <c r="V135" s="52" t="s">
        <v>893</v>
      </c>
    </row>
    <row r="136" spans="1:22" s="17" customFormat="1" ht="160.5" hidden="1" customHeight="1" x14ac:dyDescent="0.25">
      <c r="B136" s="110">
        <f t="shared" si="5"/>
        <v>7</v>
      </c>
      <c r="C136" s="110" t="s">
        <v>841</v>
      </c>
      <c r="D136" s="110" t="s">
        <v>842</v>
      </c>
      <c r="E136" s="110" t="s">
        <v>16</v>
      </c>
      <c r="F136" s="110" t="s">
        <v>271</v>
      </c>
      <c r="G136" s="110" t="s">
        <v>272</v>
      </c>
      <c r="H136" s="112" t="s">
        <v>550</v>
      </c>
      <c r="I136" s="110" t="s">
        <v>1374</v>
      </c>
      <c r="J136" s="111">
        <v>195003167</v>
      </c>
      <c r="K136" s="111">
        <v>167752692</v>
      </c>
      <c r="L136" s="110" t="s">
        <v>74</v>
      </c>
      <c r="M136" s="110" t="s">
        <v>1104</v>
      </c>
      <c r="N136" s="112" t="s">
        <v>56</v>
      </c>
      <c r="O136" s="48" t="s">
        <v>867</v>
      </c>
      <c r="P136" s="99" t="s">
        <v>869</v>
      </c>
      <c r="Q136" s="99" t="s">
        <v>1118</v>
      </c>
      <c r="R136" s="99" t="s">
        <v>1119</v>
      </c>
      <c r="S136" s="99" t="s">
        <v>1121</v>
      </c>
      <c r="T136" s="99" t="s">
        <v>1120</v>
      </c>
      <c r="U136" s="52" t="s">
        <v>1120</v>
      </c>
      <c r="V136" s="52" t="s">
        <v>1124</v>
      </c>
    </row>
    <row r="137" spans="1:22" s="17" customFormat="1" ht="160.5" hidden="1" customHeight="1" x14ac:dyDescent="0.25">
      <c r="B137" s="110">
        <f t="shared" si="5"/>
        <v>8</v>
      </c>
      <c r="C137" s="110" t="s">
        <v>841</v>
      </c>
      <c r="D137" s="110" t="s">
        <v>842</v>
      </c>
      <c r="E137" s="110" t="s">
        <v>16</v>
      </c>
      <c r="F137" s="110" t="s">
        <v>273</v>
      </c>
      <c r="G137" s="110" t="s">
        <v>272</v>
      </c>
      <c r="H137" s="112" t="s">
        <v>550</v>
      </c>
      <c r="I137" s="110" t="s">
        <v>1374</v>
      </c>
      <c r="J137" s="111">
        <v>110152583.7</v>
      </c>
      <c r="K137" s="111">
        <v>93629696</v>
      </c>
      <c r="L137" s="110" t="s">
        <v>74</v>
      </c>
      <c r="M137" s="110" t="s">
        <v>1105</v>
      </c>
      <c r="N137" s="112" t="s">
        <v>57</v>
      </c>
      <c r="O137" s="48" t="s">
        <v>867</v>
      </c>
      <c r="P137" s="99" t="s">
        <v>869</v>
      </c>
      <c r="Q137" s="99" t="s">
        <v>1118</v>
      </c>
      <c r="R137" s="99" t="s">
        <v>1119</v>
      </c>
      <c r="S137" s="99" t="s">
        <v>1121</v>
      </c>
      <c r="T137" s="99" t="s">
        <v>1122</v>
      </c>
      <c r="U137" s="52" t="s">
        <v>1122</v>
      </c>
      <c r="V137" s="52" t="s">
        <v>1124</v>
      </c>
    </row>
    <row r="138" spans="1:22" s="17" customFormat="1" ht="160.5" hidden="1" customHeight="1" x14ac:dyDescent="0.25">
      <c r="B138" s="110">
        <f t="shared" si="5"/>
        <v>9</v>
      </c>
      <c r="C138" s="110" t="s">
        <v>841</v>
      </c>
      <c r="D138" s="110" t="s">
        <v>842</v>
      </c>
      <c r="E138" s="110" t="s">
        <v>1741</v>
      </c>
      <c r="F138" s="110" t="s">
        <v>1088</v>
      </c>
      <c r="G138" s="110" t="s">
        <v>274</v>
      </c>
      <c r="H138" s="112" t="s">
        <v>554</v>
      </c>
      <c r="I138" s="110" t="s">
        <v>1374</v>
      </c>
      <c r="J138" s="111">
        <v>105147059</v>
      </c>
      <c r="K138" s="111">
        <v>89375000</v>
      </c>
      <c r="L138" s="110" t="s">
        <v>74</v>
      </c>
      <c r="M138" s="110" t="s">
        <v>1106</v>
      </c>
      <c r="N138" s="112" t="s">
        <v>57</v>
      </c>
      <c r="O138" s="52" t="s">
        <v>866</v>
      </c>
      <c r="P138" s="99" t="s">
        <v>1121</v>
      </c>
      <c r="Q138" s="99" t="s">
        <v>1118</v>
      </c>
      <c r="R138" s="99" t="s">
        <v>1119</v>
      </c>
      <c r="S138" s="99" t="s">
        <v>1118</v>
      </c>
      <c r="T138" s="99" t="s">
        <v>1120</v>
      </c>
      <c r="U138" s="52" t="s">
        <v>1120</v>
      </c>
      <c r="V138" s="52" t="s">
        <v>1124</v>
      </c>
    </row>
    <row r="139" spans="1:22" s="17" customFormat="1" ht="160.5" hidden="1" customHeight="1" x14ac:dyDescent="0.25">
      <c r="B139" s="110">
        <f t="shared" si="5"/>
        <v>10</v>
      </c>
      <c r="C139" s="110" t="s">
        <v>841</v>
      </c>
      <c r="D139" s="110" t="s">
        <v>842</v>
      </c>
      <c r="E139" s="110" t="s">
        <v>1741</v>
      </c>
      <c r="F139" s="110" t="s">
        <v>275</v>
      </c>
      <c r="G139" s="110" t="s">
        <v>276</v>
      </c>
      <c r="H139" s="112" t="s">
        <v>554</v>
      </c>
      <c r="I139" s="110" t="s">
        <v>1374</v>
      </c>
      <c r="J139" s="111">
        <v>49831649</v>
      </c>
      <c r="K139" s="111">
        <v>42356901</v>
      </c>
      <c r="L139" s="110" t="s">
        <v>74</v>
      </c>
      <c r="M139" s="110" t="s">
        <v>1107</v>
      </c>
      <c r="N139" s="112" t="s">
        <v>57</v>
      </c>
      <c r="O139" s="48" t="s">
        <v>867</v>
      </c>
      <c r="P139" s="99" t="s">
        <v>869</v>
      </c>
      <c r="Q139" s="99" t="s">
        <v>1118</v>
      </c>
      <c r="R139" s="99" t="s">
        <v>1119</v>
      </c>
      <c r="S139" s="99" t="s">
        <v>1121</v>
      </c>
      <c r="T139" s="99" t="s">
        <v>1122</v>
      </c>
      <c r="U139" s="52" t="s">
        <v>1122</v>
      </c>
      <c r="V139" s="52" t="s">
        <v>1124</v>
      </c>
    </row>
    <row r="140" spans="1:22" s="17" customFormat="1" ht="160.5" hidden="1" customHeight="1" x14ac:dyDescent="0.25">
      <c r="B140" s="110">
        <f t="shared" si="5"/>
        <v>11</v>
      </c>
      <c r="C140" s="110" t="s">
        <v>841</v>
      </c>
      <c r="D140" s="110" t="s">
        <v>842</v>
      </c>
      <c r="E140" s="110" t="s">
        <v>239</v>
      </c>
      <c r="F140" s="110" t="s">
        <v>291</v>
      </c>
      <c r="G140" s="110" t="s">
        <v>292</v>
      </c>
      <c r="H140" s="112" t="s">
        <v>565</v>
      </c>
      <c r="I140" s="110" t="s">
        <v>1374</v>
      </c>
      <c r="J140" s="111">
        <v>30788236</v>
      </c>
      <c r="K140" s="111">
        <v>26170000</v>
      </c>
      <c r="L140" s="110" t="s">
        <v>74</v>
      </c>
      <c r="M140" s="110" t="s">
        <v>1108</v>
      </c>
      <c r="N140" s="112" t="s">
        <v>57</v>
      </c>
      <c r="O140" s="48" t="s">
        <v>867</v>
      </c>
      <c r="P140" s="99" t="s">
        <v>869</v>
      </c>
      <c r="Q140" s="99" t="s">
        <v>1118</v>
      </c>
      <c r="R140" s="99" t="s">
        <v>1119</v>
      </c>
      <c r="S140" s="99" t="s">
        <v>1121</v>
      </c>
      <c r="T140" s="99" t="s">
        <v>1122</v>
      </c>
      <c r="U140" s="52" t="s">
        <v>1122</v>
      </c>
      <c r="V140" s="52" t="s">
        <v>1124</v>
      </c>
    </row>
    <row r="141" spans="1:22" s="17" customFormat="1" ht="160.5" hidden="1" customHeight="1" x14ac:dyDescent="0.25">
      <c r="B141" s="110">
        <f t="shared" si="5"/>
        <v>12</v>
      </c>
      <c r="C141" s="110" t="s">
        <v>841</v>
      </c>
      <c r="D141" s="110" t="s">
        <v>842</v>
      </c>
      <c r="E141" s="110" t="s">
        <v>239</v>
      </c>
      <c r="F141" s="110" t="s">
        <v>296</v>
      </c>
      <c r="G141" s="110" t="s">
        <v>297</v>
      </c>
      <c r="H141" s="112" t="s">
        <v>565</v>
      </c>
      <c r="I141" s="110" t="s">
        <v>1374</v>
      </c>
      <c r="J141" s="111">
        <v>53812697.700000003</v>
      </c>
      <c r="K141" s="111">
        <v>45740793</v>
      </c>
      <c r="L141" s="110" t="s">
        <v>74</v>
      </c>
      <c r="M141" s="110" t="s">
        <v>1109</v>
      </c>
      <c r="N141" s="112" t="s">
        <v>56</v>
      </c>
      <c r="O141" s="48" t="s">
        <v>867</v>
      </c>
      <c r="P141" s="99" t="s">
        <v>869</v>
      </c>
      <c r="Q141" s="99" t="s">
        <v>1118</v>
      </c>
      <c r="R141" s="99" t="s">
        <v>1119</v>
      </c>
      <c r="S141" s="99" t="s">
        <v>1121</v>
      </c>
      <c r="T141" s="99" t="s">
        <v>1120</v>
      </c>
      <c r="U141" s="52" t="s">
        <v>1120</v>
      </c>
      <c r="V141" s="52" t="s">
        <v>1124</v>
      </c>
    </row>
    <row r="142" spans="1:22" s="17" customFormat="1" ht="160.5" hidden="1" customHeight="1" x14ac:dyDescent="0.25">
      <c r="B142" s="110">
        <f t="shared" si="5"/>
        <v>13</v>
      </c>
      <c r="C142" s="110" t="s">
        <v>841</v>
      </c>
      <c r="D142" s="110" t="s">
        <v>842</v>
      </c>
      <c r="E142" s="110" t="s">
        <v>239</v>
      </c>
      <c r="F142" s="110" t="s">
        <v>298</v>
      </c>
      <c r="G142" s="110" t="s">
        <v>297</v>
      </c>
      <c r="H142" s="112" t="s">
        <v>565</v>
      </c>
      <c r="I142" s="110" t="s">
        <v>1374</v>
      </c>
      <c r="J142" s="111">
        <v>30397494.300000001</v>
      </c>
      <c r="K142" s="111">
        <v>25837870</v>
      </c>
      <c r="L142" s="110" t="s">
        <v>74</v>
      </c>
      <c r="M142" s="110" t="s">
        <v>1110</v>
      </c>
      <c r="N142" s="112" t="s">
        <v>57</v>
      </c>
      <c r="O142" s="48" t="s">
        <v>867</v>
      </c>
      <c r="P142" s="99" t="s">
        <v>869</v>
      </c>
      <c r="Q142" s="99" t="s">
        <v>1118</v>
      </c>
      <c r="R142" s="99" t="s">
        <v>1119</v>
      </c>
      <c r="S142" s="99" t="s">
        <v>1121</v>
      </c>
      <c r="T142" s="99" t="s">
        <v>1122</v>
      </c>
      <c r="U142" s="52" t="s">
        <v>1122</v>
      </c>
      <c r="V142" s="52" t="s">
        <v>1124</v>
      </c>
    </row>
    <row r="143" spans="1:22" s="17" customFormat="1" ht="160.5" hidden="1" customHeight="1" x14ac:dyDescent="0.25">
      <c r="B143" s="110">
        <f t="shared" si="5"/>
        <v>14</v>
      </c>
      <c r="C143" s="110" t="s">
        <v>841</v>
      </c>
      <c r="D143" s="110" t="s">
        <v>842</v>
      </c>
      <c r="E143" s="110" t="s">
        <v>239</v>
      </c>
      <c r="F143" s="110" t="s">
        <v>299</v>
      </c>
      <c r="G143" s="110" t="s">
        <v>292</v>
      </c>
      <c r="H143" s="112" t="s">
        <v>567</v>
      </c>
      <c r="I143" s="110" t="s">
        <v>1374</v>
      </c>
      <c r="J143" s="111">
        <v>6764706</v>
      </c>
      <c r="K143" s="111">
        <v>5750000</v>
      </c>
      <c r="L143" s="110" t="s">
        <v>74</v>
      </c>
      <c r="M143" s="110" t="s">
        <v>626</v>
      </c>
      <c r="N143" s="112" t="s">
        <v>57</v>
      </c>
      <c r="O143" s="48" t="s">
        <v>867</v>
      </c>
      <c r="P143" s="99" t="s">
        <v>869</v>
      </c>
      <c r="Q143" s="99" t="s">
        <v>1118</v>
      </c>
      <c r="R143" s="99" t="s">
        <v>1119</v>
      </c>
      <c r="S143" s="99" t="s">
        <v>1121</v>
      </c>
      <c r="T143" s="99" t="s">
        <v>1122</v>
      </c>
      <c r="U143" s="52" t="s">
        <v>1122</v>
      </c>
      <c r="V143" s="52" t="s">
        <v>1124</v>
      </c>
    </row>
    <row r="144" spans="1:22" s="17" customFormat="1" ht="160.5" hidden="1" customHeight="1" x14ac:dyDescent="0.25">
      <c r="B144" s="110">
        <f t="shared" si="5"/>
        <v>15</v>
      </c>
      <c r="C144" s="110" t="s">
        <v>841</v>
      </c>
      <c r="D144" s="110" t="s">
        <v>842</v>
      </c>
      <c r="E144" s="110" t="s">
        <v>8</v>
      </c>
      <c r="F144" s="110" t="s">
        <v>1089</v>
      </c>
      <c r="G144" s="110" t="s">
        <v>252</v>
      </c>
      <c r="H144" s="110" t="s">
        <v>508</v>
      </c>
      <c r="I144" s="110" t="s">
        <v>1374</v>
      </c>
      <c r="J144" s="111">
        <v>23811306</v>
      </c>
      <c r="K144" s="111">
        <v>20239610</v>
      </c>
      <c r="L144" s="110" t="s">
        <v>74</v>
      </c>
      <c r="M144" s="110" t="s">
        <v>826</v>
      </c>
      <c r="N144" s="112" t="s">
        <v>57</v>
      </c>
      <c r="O144" s="48" t="s">
        <v>867</v>
      </c>
      <c r="P144" s="99" t="s">
        <v>869</v>
      </c>
      <c r="Q144" s="99" t="s">
        <v>1118</v>
      </c>
      <c r="R144" s="99" t="s">
        <v>1120</v>
      </c>
      <c r="S144" s="99" t="s">
        <v>1121</v>
      </c>
      <c r="T144" s="99" t="s">
        <v>1122</v>
      </c>
      <c r="U144" s="52" t="s">
        <v>1122</v>
      </c>
      <c r="V144" s="52" t="s">
        <v>1123</v>
      </c>
    </row>
    <row r="145" spans="2:22" s="17" customFormat="1" ht="160.5" hidden="1" customHeight="1" x14ac:dyDescent="0.25">
      <c r="B145" s="110">
        <f t="shared" si="5"/>
        <v>16</v>
      </c>
      <c r="C145" s="110" t="s">
        <v>841</v>
      </c>
      <c r="D145" s="110" t="s">
        <v>842</v>
      </c>
      <c r="E145" s="110" t="s">
        <v>8</v>
      </c>
      <c r="F145" s="110" t="s">
        <v>253</v>
      </c>
      <c r="G145" s="110" t="s">
        <v>254</v>
      </c>
      <c r="H145" s="110" t="s">
        <v>508</v>
      </c>
      <c r="I145" s="110" t="s">
        <v>1374</v>
      </c>
      <c r="J145" s="111">
        <v>21764706</v>
      </c>
      <c r="K145" s="111">
        <v>11000000</v>
      </c>
      <c r="L145" s="110" t="s">
        <v>74</v>
      </c>
      <c r="M145" s="110" t="s">
        <v>843</v>
      </c>
      <c r="N145" s="112" t="s">
        <v>57</v>
      </c>
      <c r="O145" s="48" t="s">
        <v>867</v>
      </c>
      <c r="P145" s="99" t="s">
        <v>869</v>
      </c>
      <c r="Q145" s="99" t="s">
        <v>1118</v>
      </c>
      <c r="R145" s="99" t="s">
        <v>1120</v>
      </c>
      <c r="S145" s="99" t="s">
        <v>1121</v>
      </c>
      <c r="T145" s="99" t="s">
        <v>1122</v>
      </c>
      <c r="U145" s="52" t="s">
        <v>1122</v>
      </c>
      <c r="V145" s="52" t="s">
        <v>1123</v>
      </c>
    </row>
    <row r="146" spans="2:22" s="17" customFormat="1" ht="160.5" hidden="1" customHeight="1" x14ac:dyDescent="0.25">
      <c r="B146" s="110">
        <f t="shared" si="5"/>
        <v>17</v>
      </c>
      <c r="C146" s="110" t="s">
        <v>841</v>
      </c>
      <c r="D146" s="110" t="s">
        <v>842</v>
      </c>
      <c r="E146" s="110" t="s">
        <v>8</v>
      </c>
      <c r="F146" s="110" t="s">
        <v>919</v>
      </c>
      <c r="G146" s="110" t="s">
        <v>256</v>
      </c>
      <c r="H146" s="110" t="s">
        <v>508</v>
      </c>
      <c r="I146" s="110" t="s">
        <v>1374</v>
      </c>
      <c r="J146" s="111">
        <v>11523666</v>
      </c>
      <c r="K146" s="111">
        <v>2500000</v>
      </c>
      <c r="L146" s="110" t="s">
        <v>74</v>
      </c>
      <c r="M146" s="110" t="s">
        <v>130</v>
      </c>
      <c r="N146" s="112" t="s">
        <v>57</v>
      </c>
      <c r="O146" s="52" t="s">
        <v>868</v>
      </c>
      <c r="P146" s="99" t="s">
        <v>870</v>
      </c>
      <c r="Q146" s="99" t="s">
        <v>1121</v>
      </c>
      <c r="R146" s="99" t="s">
        <v>1120</v>
      </c>
      <c r="S146" s="99" t="s">
        <v>1119</v>
      </c>
      <c r="T146" s="99" t="s">
        <v>1126</v>
      </c>
      <c r="U146" s="52" t="s">
        <v>1126</v>
      </c>
      <c r="V146" s="52" t="s">
        <v>1124</v>
      </c>
    </row>
    <row r="147" spans="2:22" s="17" customFormat="1" ht="160.5" hidden="1" customHeight="1" x14ac:dyDescent="0.25">
      <c r="B147" s="110">
        <f t="shared" si="5"/>
        <v>18</v>
      </c>
      <c r="C147" s="110" t="s">
        <v>841</v>
      </c>
      <c r="D147" s="110" t="s">
        <v>842</v>
      </c>
      <c r="E147" s="110" t="s">
        <v>1738</v>
      </c>
      <c r="F147" s="110" t="s">
        <v>920</v>
      </c>
      <c r="G147" s="110" t="s">
        <v>257</v>
      </c>
      <c r="H147" s="110" t="s">
        <v>513</v>
      </c>
      <c r="I147" s="110" t="s">
        <v>1374</v>
      </c>
      <c r="J147" s="111">
        <v>7500000</v>
      </c>
      <c r="K147" s="111">
        <v>6375000</v>
      </c>
      <c r="L147" s="110" t="s">
        <v>74</v>
      </c>
      <c r="M147" s="110" t="s">
        <v>130</v>
      </c>
      <c r="N147" s="112" t="s">
        <v>57</v>
      </c>
      <c r="O147" s="52" t="s">
        <v>868</v>
      </c>
      <c r="P147" s="99" t="s">
        <v>870</v>
      </c>
      <c r="Q147" s="99" t="s">
        <v>1121</v>
      </c>
      <c r="R147" s="99" t="s">
        <v>1120</v>
      </c>
      <c r="S147" s="99" t="s">
        <v>1119</v>
      </c>
      <c r="T147" s="99" t="s">
        <v>1122</v>
      </c>
      <c r="U147" s="52" t="s">
        <v>1122</v>
      </c>
      <c r="V147" s="52" t="s">
        <v>1124</v>
      </c>
    </row>
    <row r="148" spans="2:22" s="17" customFormat="1" ht="160.5" hidden="1" customHeight="1" x14ac:dyDescent="0.25">
      <c r="B148" s="110">
        <f t="shared" si="5"/>
        <v>19</v>
      </c>
      <c r="C148" s="110" t="s">
        <v>841</v>
      </c>
      <c r="D148" s="110" t="s">
        <v>842</v>
      </c>
      <c r="E148" s="110" t="s">
        <v>1738</v>
      </c>
      <c r="F148" s="110" t="s">
        <v>1090</v>
      </c>
      <c r="G148" s="110" t="s">
        <v>260</v>
      </c>
      <c r="H148" s="110" t="s">
        <v>513</v>
      </c>
      <c r="I148" s="110" t="s">
        <v>1374</v>
      </c>
      <c r="J148" s="111">
        <v>2941176.5</v>
      </c>
      <c r="K148" s="111">
        <v>2500000</v>
      </c>
      <c r="L148" s="110" t="s">
        <v>74</v>
      </c>
      <c r="M148" s="110" t="s">
        <v>1111</v>
      </c>
      <c r="N148" s="112" t="s">
        <v>57</v>
      </c>
      <c r="O148" s="48" t="s">
        <v>867</v>
      </c>
      <c r="P148" s="99" t="s">
        <v>869</v>
      </c>
      <c r="Q148" s="99" t="s">
        <v>867</v>
      </c>
      <c r="R148" s="99" t="s">
        <v>869</v>
      </c>
      <c r="S148" s="99" t="s">
        <v>868</v>
      </c>
      <c r="T148" s="99" t="s">
        <v>870</v>
      </c>
      <c r="U148" s="52" t="s">
        <v>870</v>
      </c>
      <c r="V148" s="52" t="s">
        <v>892</v>
      </c>
    </row>
    <row r="149" spans="2:22" s="17" customFormat="1" ht="160.5" hidden="1" customHeight="1" x14ac:dyDescent="0.25">
      <c r="B149" s="110">
        <f t="shared" si="5"/>
        <v>20</v>
      </c>
      <c r="C149" s="110" t="s">
        <v>841</v>
      </c>
      <c r="D149" s="110" t="s">
        <v>842</v>
      </c>
      <c r="E149" s="110" t="s">
        <v>1741</v>
      </c>
      <c r="F149" s="110" t="s">
        <v>277</v>
      </c>
      <c r="G149" s="110" t="s">
        <v>276</v>
      </c>
      <c r="H149" s="112" t="s">
        <v>554</v>
      </c>
      <c r="I149" s="110" t="s">
        <v>1374</v>
      </c>
      <c r="J149" s="111">
        <v>15000000</v>
      </c>
      <c r="K149" s="111">
        <v>12750000</v>
      </c>
      <c r="L149" s="110" t="s">
        <v>74</v>
      </c>
      <c r="M149" s="110" t="s">
        <v>1112</v>
      </c>
      <c r="N149" s="112" t="s">
        <v>57</v>
      </c>
      <c r="O149" s="48" t="s">
        <v>867</v>
      </c>
      <c r="P149" s="99" t="s">
        <v>869</v>
      </c>
      <c r="Q149" s="99" t="s">
        <v>1118</v>
      </c>
      <c r="R149" s="99" t="s">
        <v>1119</v>
      </c>
      <c r="S149" s="99" t="s">
        <v>1121</v>
      </c>
      <c r="T149" s="99" t="s">
        <v>1122</v>
      </c>
      <c r="U149" s="52" t="s">
        <v>1122</v>
      </c>
      <c r="V149" s="52" t="s">
        <v>1124</v>
      </c>
    </row>
    <row r="150" spans="2:22" s="17" customFormat="1" ht="160.5" hidden="1" customHeight="1" x14ac:dyDescent="0.25">
      <c r="B150" s="110">
        <f t="shared" si="5"/>
        <v>21</v>
      </c>
      <c r="C150" s="110" t="s">
        <v>841</v>
      </c>
      <c r="D150" s="110" t="s">
        <v>842</v>
      </c>
      <c r="E150" s="110" t="s">
        <v>1741</v>
      </c>
      <c r="F150" s="110" t="s">
        <v>278</v>
      </c>
      <c r="G150" s="110" t="s">
        <v>279</v>
      </c>
      <c r="H150" s="112" t="s">
        <v>554</v>
      </c>
      <c r="I150" s="110" t="s">
        <v>1374</v>
      </c>
      <c r="J150" s="111">
        <v>15000000</v>
      </c>
      <c r="K150" s="111">
        <v>12750000</v>
      </c>
      <c r="L150" s="110" t="s">
        <v>74</v>
      </c>
      <c r="M150" s="110" t="s">
        <v>622</v>
      </c>
      <c r="N150" s="112" t="s">
        <v>57</v>
      </c>
      <c r="O150" s="48" t="s">
        <v>867</v>
      </c>
      <c r="P150" s="99" t="s">
        <v>869</v>
      </c>
      <c r="Q150" s="99" t="s">
        <v>1118</v>
      </c>
      <c r="R150" s="99" t="s">
        <v>1120</v>
      </c>
      <c r="S150" s="99" t="s">
        <v>1121</v>
      </c>
      <c r="T150" s="99" t="s">
        <v>1122</v>
      </c>
      <c r="U150" s="52" t="s">
        <v>1122</v>
      </c>
      <c r="V150" s="52" t="s">
        <v>1124</v>
      </c>
    </row>
    <row r="151" spans="2:22" s="17" customFormat="1" ht="160.5" hidden="1" customHeight="1" x14ac:dyDescent="0.25">
      <c r="B151" s="110">
        <f t="shared" si="5"/>
        <v>22</v>
      </c>
      <c r="C151" s="110" t="s">
        <v>841</v>
      </c>
      <c r="D151" s="110" t="s">
        <v>842</v>
      </c>
      <c r="E151" s="110" t="s">
        <v>6</v>
      </c>
      <c r="F151" s="110" t="s">
        <v>280</v>
      </c>
      <c r="G151" s="110" t="s">
        <v>281</v>
      </c>
      <c r="H151" s="112" t="s">
        <v>114</v>
      </c>
      <c r="I151" s="110" t="s">
        <v>1374</v>
      </c>
      <c r="J151" s="111">
        <v>15820394</v>
      </c>
      <c r="K151" s="111">
        <v>7910197</v>
      </c>
      <c r="L151" s="110" t="s">
        <v>74</v>
      </c>
      <c r="M151" s="110" t="s">
        <v>1113</v>
      </c>
      <c r="N151" s="112" t="s">
        <v>57</v>
      </c>
      <c r="O151" s="52" t="s">
        <v>868</v>
      </c>
      <c r="P151" s="99" t="s">
        <v>869</v>
      </c>
      <c r="Q151" s="99" t="s">
        <v>1121</v>
      </c>
      <c r="R151" s="99" t="s">
        <v>1120</v>
      </c>
      <c r="S151" s="99" t="s">
        <v>1121</v>
      </c>
      <c r="T151" s="99" t="s">
        <v>1122</v>
      </c>
      <c r="U151" s="52" t="s">
        <v>1122</v>
      </c>
      <c r="V151" s="52" t="s">
        <v>1124</v>
      </c>
    </row>
    <row r="152" spans="2:22" s="17" customFormat="1" ht="160.5" hidden="1" customHeight="1" x14ac:dyDescent="0.25">
      <c r="B152" s="110">
        <f t="shared" si="5"/>
        <v>23</v>
      </c>
      <c r="C152" s="110" t="s">
        <v>841</v>
      </c>
      <c r="D152" s="110" t="s">
        <v>842</v>
      </c>
      <c r="E152" s="110" t="s">
        <v>6</v>
      </c>
      <c r="F152" s="110" t="s">
        <v>282</v>
      </c>
      <c r="G152" s="110" t="s">
        <v>281</v>
      </c>
      <c r="H152" s="112" t="s">
        <v>114</v>
      </c>
      <c r="I152" s="110" t="s">
        <v>1374</v>
      </c>
      <c r="J152" s="111">
        <v>16935152</v>
      </c>
      <c r="K152" s="111">
        <v>8467576</v>
      </c>
      <c r="L152" s="110" t="s">
        <v>74</v>
      </c>
      <c r="M152" s="110" t="s">
        <v>1113</v>
      </c>
      <c r="N152" s="112" t="s">
        <v>57</v>
      </c>
      <c r="O152" s="52" t="s">
        <v>868</v>
      </c>
      <c r="P152" s="99" t="s">
        <v>869</v>
      </c>
      <c r="Q152" s="99" t="s">
        <v>1121</v>
      </c>
      <c r="R152" s="99" t="s">
        <v>1120</v>
      </c>
      <c r="S152" s="99" t="s">
        <v>1121</v>
      </c>
      <c r="T152" s="99" t="s">
        <v>1122</v>
      </c>
      <c r="U152" s="52" t="s">
        <v>1122</v>
      </c>
      <c r="V152" s="52" t="s">
        <v>1124</v>
      </c>
    </row>
    <row r="153" spans="2:22" s="17" customFormat="1" ht="160.5" hidden="1" customHeight="1" x14ac:dyDescent="0.25">
      <c r="B153" s="110">
        <f t="shared" si="5"/>
        <v>24</v>
      </c>
      <c r="C153" s="110" t="s">
        <v>841</v>
      </c>
      <c r="D153" s="110" t="s">
        <v>842</v>
      </c>
      <c r="E153" s="110" t="s">
        <v>6</v>
      </c>
      <c r="F153" s="110" t="s">
        <v>284</v>
      </c>
      <c r="G153" s="110" t="s">
        <v>285</v>
      </c>
      <c r="H153" s="112" t="s">
        <v>114</v>
      </c>
      <c r="I153" s="110" t="s">
        <v>1374</v>
      </c>
      <c r="J153" s="111">
        <v>13729396</v>
      </c>
      <c r="K153" s="111">
        <v>6864698</v>
      </c>
      <c r="L153" s="110" t="s">
        <v>74</v>
      </c>
      <c r="M153" s="110" t="s">
        <v>1114</v>
      </c>
      <c r="N153" s="112" t="s">
        <v>57</v>
      </c>
      <c r="O153" s="52" t="s">
        <v>868</v>
      </c>
      <c r="P153" s="99" t="s">
        <v>869</v>
      </c>
      <c r="Q153" s="99" t="s">
        <v>1121</v>
      </c>
      <c r="R153" s="99" t="s">
        <v>1120</v>
      </c>
      <c r="S153" s="99" t="s">
        <v>1121</v>
      </c>
      <c r="T153" s="99" t="s">
        <v>1122</v>
      </c>
      <c r="U153" s="52" t="s">
        <v>1122</v>
      </c>
      <c r="V153" s="52" t="s">
        <v>1124</v>
      </c>
    </row>
    <row r="154" spans="2:22" s="17" customFormat="1" ht="160.5" hidden="1" customHeight="1" x14ac:dyDescent="0.25">
      <c r="B154" s="110">
        <f t="shared" si="5"/>
        <v>25</v>
      </c>
      <c r="C154" s="110" t="s">
        <v>841</v>
      </c>
      <c r="D154" s="110" t="s">
        <v>842</v>
      </c>
      <c r="E154" s="110" t="s">
        <v>6</v>
      </c>
      <c r="F154" s="110" t="s">
        <v>286</v>
      </c>
      <c r="G154" s="110" t="s">
        <v>285</v>
      </c>
      <c r="H154" s="112" t="s">
        <v>114</v>
      </c>
      <c r="I154" s="110" t="s">
        <v>1374</v>
      </c>
      <c r="J154" s="111">
        <v>2000000</v>
      </c>
      <c r="K154" s="111">
        <v>1000000</v>
      </c>
      <c r="L154" s="110" t="s">
        <v>74</v>
      </c>
      <c r="M154" s="110" t="s">
        <v>1115</v>
      </c>
      <c r="N154" s="112" t="s">
        <v>57</v>
      </c>
      <c r="O154" s="48" t="s">
        <v>867</v>
      </c>
      <c r="P154" s="99" t="s">
        <v>869</v>
      </c>
      <c r="Q154" s="99" t="s">
        <v>1121</v>
      </c>
      <c r="R154" s="99" t="s">
        <v>1120</v>
      </c>
      <c r="S154" s="99" t="s">
        <v>1121</v>
      </c>
      <c r="T154" s="99" t="s">
        <v>1122</v>
      </c>
      <c r="U154" s="52" t="s">
        <v>1122</v>
      </c>
      <c r="V154" s="52" t="s">
        <v>1124</v>
      </c>
    </row>
    <row r="155" spans="2:22" s="17" customFormat="1" ht="160.5" hidden="1" customHeight="1" x14ac:dyDescent="0.25">
      <c r="B155" s="110">
        <f t="shared" si="5"/>
        <v>26</v>
      </c>
      <c r="C155" s="110" t="s">
        <v>841</v>
      </c>
      <c r="D155" s="110" t="s">
        <v>842</v>
      </c>
      <c r="E155" s="110" t="s">
        <v>6</v>
      </c>
      <c r="F155" s="110" t="s">
        <v>287</v>
      </c>
      <c r="G155" s="110" t="s">
        <v>288</v>
      </c>
      <c r="H155" s="112" t="s">
        <v>114</v>
      </c>
      <c r="I155" s="110" t="s">
        <v>1374</v>
      </c>
      <c r="J155" s="111">
        <v>19607040</v>
      </c>
      <c r="K155" s="111">
        <v>9803520</v>
      </c>
      <c r="L155" s="110" t="s">
        <v>74</v>
      </c>
      <c r="M155" s="110" t="s">
        <v>561</v>
      </c>
      <c r="N155" s="112" t="s">
        <v>57</v>
      </c>
      <c r="O155" s="52" t="s">
        <v>868</v>
      </c>
      <c r="P155" s="99" t="s">
        <v>869</v>
      </c>
      <c r="Q155" s="99" t="s">
        <v>1121</v>
      </c>
      <c r="R155" s="99" t="s">
        <v>1120</v>
      </c>
      <c r="S155" s="99" t="s">
        <v>1121</v>
      </c>
      <c r="T155" s="99" t="s">
        <v>1122</v>
      </c>
      <c r="U155" s="52" t="s">
        <v>1122</v>
      </c>
      <c r="V155" s="52" t="s">
        <v>1124</v>
      </c>
    </row>
    <row r="156" spans="2:22" s="17" customFormat="1" ht="160.5" hidden="1" customHeight="1" x14ac:dyDescent="0.25">
      <c r="B156" s="110">
        <f t="shared" si="5"/>
        <v>27</v>
      </c>
      <c r="C156" s="110" t="s">
        <v>841</v>
      </c>
      <c r="D156" s="110" t="s">
        <v>842</v>
      </c>
      <c r="E156" s="110" t="s">
        <v>17</v>
      </c>
      <c r="F156" s="110" t="s">
        <v>293</v>
      </c>
      <c r="G156" s="110" t="s">
        <v>294</v>
      </c>
      <c r="H156" s="112" t="s">
        <v>565</v>
      </c>
      <c r="I156" s="110" t="s">
        <v>1374</v>
      </c>
      <c r="J156" s="111">
        <v>21511765</v>
      </c>
      <c r="K156" s="111">
        <v>18285000</v>
      </c>
      <c r="L156" s="110" t="s">
        <v>74</v>
      </c>
      <c r="M156" s="110" t="s">
        <v>1673</v>
      </c>
      <c r="N156" s="112" t="s">
        <v>57</v>
      </c>
      <c r="O156" s="48" t="s">
        <v>867</v>
      </c>
      <c r="P156" s="99" t="s">
        <v>869</v>
      </c>
      <c r="Q156" s="99" t="s">
        <v>1118</v>
      </c>
      <c r="R156" s="99" t="s">
        <v>1120</v>
      </c>
      <c r="S156" s="99" t="s">
        <v>1121</v>
      </c>
      <c r="T156" s="99" t="s">
        <v>1122</v>
      </c>
      <c r="U156" s="52" t="s">
        <v>1122</v>
      </c>
      <c r="V156" s="52" t="s">
        <v>1124</v>
      </c>
    </row>
    <row r="157" spans="2:22" s="17" customFormat="1" ht="160.5" hidden="1" customHeight="1" x14ac:dyDescent="0.25">
      <c r="B157" s="110">
        <f t="shared" si="5"/>
        <v>28</v>
      </c>
      <c r="C157" s="110" t="s">
        <v>841</v>
      </c>
      <c r="D157" s="110" t="s">
        <v>842</v>
      </c>
      <c r="E157" s="110" t="s">
        <v>17</v>
      </c>
      <c r="F157" s="110" t="s">
        <v>1091</v>
      </c>
      <c r="G157" s="110" t="s">
        <v>295</v>
      </c>
      <c r="H157" s="112" t="s">
        <v>565</v>
      </c>
      <c r="I157" s="110" t="s">
        <v>1374</v>
      </c>
      <c r="J157" s="111">
        <v>25000000</v>
      </c>
      <c r="K157" s="111">
        <v>21250000</v>
      </c>
      <c r="L157" s="110" t="s">
        <v>74</v>
      </c>
      <c r="M157" s="110" t="s">
        <v>1116</v>
      </c>
      <c r="N157" s="112" t="s">
        <v>57</v>
      </c>
      <c r="O157" s="48" t="s">
        <v>867</v>
      </c>
      <c r="P157" s="99" t="s">
        <v>869</v>
      </c>
      <c r="Q157" s="99" t="s">
        <v>1118</v>
      </c>
      <c r="R157" s="99" t="s">
        <v>1120</v>
      </c>
      <c r="S157" s="99" t="s">
        <v>1121</v>
      </c>
      <c r="T157" s="99" t="s">
        <v>1122</v>
      </c>
      <c r="U157" s="52" t="s">
        <v>1122</v>
      </c>
      <c r="V157" s="52" t="s">
        <v>1124</v>
      </c>
    </row>
    <row r="158" spans="2:22" s="17" customFormat="1" ht="160.5" hidden="1" customHeight="1" x14ac:dyDescent="0.25">
      <c r="B158" s="110">
        <f t="shared" si="5"/>
        <v>29</v>
      </c>
      <c r="C158" s="110" t="s">
        <v>841</v>
      </c>
      <c r="D158" s="110" t="s">
        <v>842</v>
      </c>
      <c r="E158" s="110" t="s">
        <v>17</v>
      </c>
      <c r="F158" s="110" t="s">
        <v>300</v>
      </c>
      <c r="G158" s="110" t="s">
        <v>301</v>
      </c>
      <c r="H158" s="112" t="s">
        <v>567</v>
      </c>
      <c r="I158" s="110" t="s">
        <v>1374</v>
      </c>
      <c r="J158" s="111">
        <v>18676471</v>
      </c>
      <c r="K158" s="111">
        <v>15875000</v>
      </c>
      <c r="L158" s="110" t="s">
        <v>74</v>
      </c>
      <c r="M158" s="110" t="s">
        <v>1674</v>
      </c>
      <c r="N158" s="112" t="s">
        <v>57</v>
      </c>
      <c r="O158" s="48" t="s">
        <v>867</v>
      </c>
      <c r="P158" s="99" t="s">
        <v>869</v>
      </c>
      <c r="Q158" s="99" t="s">
        <v>1118</v>
      </c>
      <c r="R158" s="99" t="s">
        <v>1120</v>
      </c>
      <c r="S158" s="99" t="s">
        <v>1121</v>
      </c>
      <c r="T158" s="99" t="s">
        <v>1122</v>
      </c>
      <c r="U158" s="52" t="s">
        <v>1122</v>
      </c>
      <c r="V158" s="52" t="s">
        <v>1124</v>
      </c>
    </row>
    <row r="159" spans="2:22" s="17" customFormat="1" ht="160.5" hidden="1" customHeight="1" x14ac:dyDescent="0.25">
      <c r="B159" s="110">
        <f t="shared" si="5"/>
        <v>30</v>
      </c>
      <c r="C159" s="110" t="s">
        <v>841</v>
      </c>
      <c r="D159" s="110" t="s">
        <v>842</v>
      </c>
      <c r="E159" s="110" t="s">
        <v>17</v>
      </c>
      <c r="F159" s="110" t="s">
        <v>1092</v>
      </c>
      <c r="G159" s="110" t="s">
        <v>292</v>
      </c>
      <c r="H159" s="112" t="s">
        <v>567</v>
      </c>
      <c r="I159" s="110" t="s">
        <v>1374</v>
      </c>
      <c r="J159" s="111">
        <v>10000000</v>
      </c>
      <c r="K159" s="111">
        <v>8500000</v>
      </c>
      <c r="L159" s="110" t="s">
        <v>74</v>
      </c>
      <c r="M159" s="110" t="s">
        <v>1675</v>
      </c>
      <c r="N159" s="112" t="s">
        <v>57</v>
      </c>
      <c r="O159" s="48" t="s">
        <v>867</v>
      </c>
      <c r="P159" s="99" t="s">
        <v>869</v>
      </c>
      <c r="Q159" s="99" t="s">
        <v>1118</v>
      </c>
      <c r="R159" s="99" t="s">
        <v>1120</v>
      </c>
      <c r="S159" s="99" t="s">
        <v>1121</v>
      </c>
      <c r="T159" s="99" t="s">
        <v>1122</v>
      </c>
      <c r="U159" s="52" t="s">
        <v>1122</v>
      </c>
      <c r="V159" s="52" t="s">
        <v>1124</v>
      </c>
    </row>
    <row r="160" spans="2:22" s="17" customFormat="1" ht="160.5" hidden="1" customHeight="1" x14ac:dyDescent="0.25">
      <c r="B160" s="110">
        <f t="shared" si="5"/>
        <v>31</v>
      </c>
      <c r="C160" s="110" t="s">
        <v>841</v>
      </c>
      <c r="D160" s="110" t="s">
        <v>842</v>
      </c>
      <c r="E160" s="110" t="s">
        <v>9</v>
      </c>
      <c r="F160" s="110" t="s">
        <v>1093</v>
      </c>
      <c r="G160" s="110" t="s">
        <v>258</v>
      </c>
      <c r="H160" s="110" t="s">
        <v>510</v>
      </c>
      <c r="I160" s="110" t="s">
        <v>1374</v>
      </c>
      <c r="J160" s="111">
        <v>16764706</v>
      </c>
      <c r="K160" s="111">
        <v>14250000</v>
      </c>
      <c r="L160" s="110" t="s">
        <v>74</v>
      </c>
      <c r="M160" s="110" t="s">
        <v>130</v>
      </c>
      <c r="N160" s="112" t="s">
        <v>57</v>
      </c>
      <c r="O160" s="48" t="s">
        <v>867</v>
      </c>
      <c r="P160" s="99" t="s">
        <v>869</v>
      </c>
      <c r="Q160" s="99" t="s">
        <v>868</v>
      </c>
      <c r="R160" s="99" t="s">
        <v>870</v>
      </c>
      <c r="S160" s="99" t="s">
        <v>868</v>
      </c>
      <c r="T160" s="99" t="s">
        <v>871</v>
      </c>
      <c r="U160" s="52" t="s">
        <v>871</v>
      </c>
      <c r="V160" s="52" t="s">
        <v>873</v>
      </c>
    </row>
    <row r="161" spans="1:22" s="17" customFormat="1" ht="160.5" hidden="1" customHeight="1" x14ac:dyDescent="0.25">
      <c r="B161" s="110">
        <f t="shared" si="5"/>
        <v>32</v>
      </c>
      <c r="C161" s="110" t="s">
        <v>841</v>
      </c>
      <c r="D161" s="110" t="s">
        <v>842</v>
      </c>
      <c r="E161" s="110" t="s">
        <v>1738</v>
      </c>
      <c r="F161" s="110" t="s">
        <v>1094</v>
      </c>
      <c r="G161" s="110" t="s">
        <v>257</v>
      </c>
      <c r="H161" s="110" t="s">
        <v>513</v>
      </c>
      <c r="I161" s="110" t="s">
        <v>1374</v>
      </c>
      <c r="J161" s="111">
        <v>20000000</v>
      </c>
      <c r="K161" s="111">
        <v>17000000</v>
      </c>
      <c r="L161" s="110" t="s">
        <v>74</v>
      </c>
      <c r="M161" s="110" t="s">
        <v>130</v>
      </c>
      <c r="N161" s="112" t="s">
        <v>57</v>
      </c>
      <c r="O161" s="48" t="s">
        <v>867</v>
      </c>
      <c r="P161" s="99" t="s">
        <v>869</v>
      </c>
      <c r="Q161" s="99" t="s">
        <v>1121</v>
      </c>
      <c r="R161" s="99" t="s">
        <v>1120</v>
      </c>
      <c r="S161" s="99" t="s">
        <v>1121</v>
      </c>
      <c r="T161" s="99" t="s">
        <v>1122</v>
      </c>
      <c r="U161" s="52" t="s">
        <v>1122</v>
      </c>
      <c r="V161" s="52" t="s">
        <v>1123</v>
      </c>
    </row>
    <row r="162" spans="1:22" s="17" customFormat="1" ht="160.5" hidden="1" customHeight="1" x14ac:dyDescent="0.25">
      <c r="B162" s="110">
        <f t="shared" si="5"/>
        <v>33</v>
      </c>
      <c r="C162" s="110" t="s">
        <v>841</v>
      </c>
      <c r="D162" s="110" t="s">
        <v>842</v>
      </c>
      <c r="E162" s="110" t="s">
        <v>1738</v>
      </c>
      <c r="F162" s="110" t="s">
        <v>1095</v>
      </c>
      <c r="G162" s="110" t="s">
        <v>257</v>
      </c>
      <c r="H162" s="110" t="s">
        <v>513</v>
      </c>
      <c r="I162" s="110" t="s">
        <v>1374</v>
      </c>
      <c r="J162" s="111">
        <v>15000000</v>
      </c>
      <c r="K162" s="111">
        <v>12750000</v>
      </c>
      <c r="L162" s="110" t="s">
        <v>74</v>
      </c>
      <c r="M162" s="110" t="s">
        <v>130</v>
      </c>
      <c r="N162" s="112" t="s">
        <v>57</v>
      </c>
      <c r="O162" s="48" t="s">
        <v>867</v>
      </c>
      <c r="P162" s="99" t="s">
        <v>869</v>
      </c>
      <c r="Q162" s="99" t="s">
        <v>1121</v>
      </c>
      <c r="R162" s="99" t="s">
        <v>1120</v>
      </c>
      <c r="S162" s="99" t="s">
        <v>1121</v>
      </c>
      <c r="T162" s="99" t="s">
        <v>1122</v>
      </c>
      <c r="U162" s="52" t="s">
        <v>1122</v>
      </c>
      <c r="V162" s="52" t="s">
        <v>1123</v>
      </c>
    </row>
    <row r="163" spans="1:22" s="17" customFormat="1" ht="160.5" hidden="1" customHeight="1" x14ac:dyDescent="0.25">
      <c r="B163" s="110">
        <f t="shared" si="5"/>
        <v>34</v>
      </c>
      <c r="C163" s="110" t="s">
        <v>841</v>
      </c>
      <c r="D163" s="110" t="s">
        <v>842</v>
      </c>
      <c r="E163" s="110" t="s">
        <v>8</v>
      </c>
      <c r="F163" s="110" t="s">
        <v>918</v>
      </c>
      <c r="G163" s="110" t="s">
        <v>255</v>
      </c>
      <c r="H163" s="110" t="s">
        <v>508</v>
      </c>
      <c r="I163" s="110" t="s">
        <v>1374</v>
      </c>
      <c r="J163" s="111">
        <v>7500000</v>
      </c>
      <c r="K163" s="111">
        <v>6375000</v>
      </c>
      <c r="L163" s="110" t="s">
        <v>74</v>
      </c>
      <c r="M163" s="110" t="s">
        <v>615</v>
      </c>
      <c r="N163" s="112" t="s">
        <v>57</v>
      </c>
      <c r="O163" s="52" t="s">
        <v>868</v>
      </c>
      <c r="P163" s="99" t="s">
        <v>870</v>
      </c>
      <c r="Q163" s="99" t="s">
        <v>1121</v>
      </c>
      <c r="R163" s="99" t="s">
        <v>1120</v>
      </c>
      <c r="S163" s="99" t="s">
        <v>1119</v>
      </c>
      <c r="T163" s="99" t="s">
        <v>1126</v>
      </c>
      <c r="U163" s="52" t="s">
        <v>1126</v>
      </c>
      <c r="V163" s="52" t="s">
        <v>1127</v>
      </c>
    </row>
    <row r="164" spans="1:22" s="17" customFormat="1" ht="160.5" hidden="1" customHeight="1" x14ac:dyDescent="0.25">
      <c r="B164" s="110">
        <f t="shared" si="5"/>
        <v>35</v>
      </c>
      <c r="C164" s="110" t="s">
        <v>841</v>
      </c>
      <c r="D164" s="110" t="s">
        <v>842</v>
      </c>
      <c r="E164" s="110" t="s">
        <v>1738</v>
      </c>
      <c r="F164" s="110" t="s">
        <v>259</v>
      </c>
      <c r="G164" s="110" t="s">
        <v>257</v>
      </c>
      <c r="H164" s="110" t="s">
        <v>513</v>
      </c>
      <c r="I164" s="110" t="s">
        <v>1374</v>
      </c>
      <c r="J164" s="111">
        <v>10000000</v>
      </c>
      <c r="K164" s="111">
        <v>8500000</v>
      </c>
      <c r="L164" s="110" t="s">
        <v>74</v>
      </c>
      <c r="M164" s="110" t="s">
        <v>616</v>
      </c>
      <c r="N164" s="112" t="s">
        <v>57</v>
      </c>
      <c r="O164" s="52" t="s">
        <v>868</v>
      </c>
      <c r="P164" s="99" t="s">
        <v>870</v>
      </c>
      <c r="Q164" s="99" t="s">
        <v>1121</v>
      </c>
      <c r="R164" s="99" t="s">
        <v>1120</v>
      </c>
      <c r="S164" s="99" t="s">
        <v>1119</v>
      </c>
      <c r="T164" s="99" t="s">
        <v>1126</v>
      </c>
      <c r="U164" s="52" t="s">
        <v>1126</v>
      </c>
      <c r="V164" s="52" t="s">
        <v>1127</v>
      </c>
    </row>
    <row r="165" spans="1:22" s="17" customFormat="1" ht="160.5" hidden="1" customHeight="1" x14ac:dyDescent="0.25">
      <c r="B165" s="110">
        <f t="shared" si="5"/>
        <v>36</v>
      </c>
      <c r="C165" s="110" t="s">
        <v>841</v>
      </c>
      <c r="D165" s="110" t="s">
        <v>842</v>
      </c>
      <c r="E165" s="110" t="s">
        <v>1738</v>
      </c>
      <c r="F165" s="110" t="s">
        <v>1096</v>
      </c>
      <c r="G165" s="110" t="s">
        <v>257</v>
      </c>
      <c r="H165" s="110" t="s">
        <v>513</v>
      </c>
      <c r="I165" s="110" t="s">
        <v>1374</v>
      </c>
      <c r="J165" s="111">
        <v>14117647</v>
      </c>
      <c r="K165" s="111">
        <v>12000000</v>
      </c>
      <c r="L165" s="110" t="s">
        <v>74</v>
      </c>
      <c r="M165" s="110" t="s">
        <v>616</v>
      </c>
      <c r="N165" s="112" t="s">
        <v>57</v>
      </c>
      <c r="O165" s="52" t="s">
        <v>868</v>
      </c>
      <c r="P165" s="99" t="s">
        <v>870</v>
      </c>
      <c r="Q165" s="99" t="s">
        <v>1121</v>
      </c>
      <c r="R165" s="99" t="s">
        <v>1122</v>
      </c>
      <c r="S165" s="99" t="s">
        <v>1119</v>
      </c>
      <c r="T165" s="99" t="s">
        <v>1126</v>
      </c>
      <c r="U165" s="52" t="s">
        <v>1126</v>
      </c>
      <c r="V165" s="52" t="s">
        <v>1124</v>
      </c>
    </row>
    <row r="166" spans="1:22" s="17" customFormat="1" ht="160.5" hidden="1" customHeight="1" x14ac:dyDescent="0.25">
      <c r="B166" s="110">
        <f t="shared" si="5"/>
        <v>37</v>
      </c>
      <c r="C166" s="110" t="s">
        <v>841</v>
      </c>
      <c r="D166" s="110" t="s">
        <v>842</v>
      </c>
      <c r="E166" s="110" t="s">
        <v>1738</v>
      </c>
      <c r="F166" s="110" t="s">
        <v>921</v>
      </c>
      <c r="G166" s="110" t="s">
        <v>260</v>
      </c>
      <c r="H166" s="110" t="s">
        <v>513</v>
      </c>
      <c r="I166" s="110" t="s">
        <v>1374</v>
      </c>
      <c r="J166" s="111">
        <v>49507054</v>
      </c>
      <c r="K166" s="111">
        <v>42080996</v>
      </c>
      <c r="L166" s="110" t="s">
        <v>74</v>
      </c>
      <c r="M166" s="110" t="s">
        <v>130</v>
      </c>
      <c r="N166" s="112" t="s">
        <v>57</v>
      </c>
      <c r="O166" s="52" t="s">
        <v>868</v>
      </c>
      <c r="P166" s="99" t="s">
        <v>870</v>
      </c>
      <c r="Q166" s="99" t="s">
        <v>1121</v>
      </c>
      <c r="R166" s="99" t="s">
        <v>1120</v>
      </c>
      <c r="S166" s="99" t="s">
        <v>1119</v>
      </c>
      <c r="T166" s="99" t="s">
        <v>1122</v>
      </c>
      <c r="U166" s="52" t="s">
        <v>1122</v>
      </c>
      <c r="V166" s="52" t="s">
        <v>1123</v>
      </c>
    </row>
    <row r="167" spans="1:22" s="17" customFormat="1" ht="160.5" hidden="1" customHeight="1" x14ac:dyDescent="0.25">
      <c r="B167" s="110">
        <f t="shared" si="5"/>
        <v>38</v>
      </c>
      <c r="C167" s="110" t="s">
        <v>841</v>
      </c>
      <c r="D167" s="110" t="s">
        <v>842</v>
      </c>
      <c r="E167" s="31" t="s">
        <v>1742</v>
      </c>
      <c r="F167" s="110" t="s">
        <v>1097</v>
      </c>
      <c r="G167" s="110" t="s">
        <v>264</v>
      </c>
      <c r="H167" s="112" t="s">
        <v>522</v>
      </c>
      <c r="I167" s="110" t="s">
        <v>1374</v>
      </c>
      <c r="J167" s="111">
        <v>50294117.649999999</v>
      </c>
      <c r="K167" s="111">
        <v>42750000</v>
      </c>
      <c r="L167" s="110" t="s">
        <v>74</v>
      </c>
      <c r="M167" s="110" t="s">
        <v>619</v>
      </c>
      <c r="N167" s="112" t="s">
        <v>57</v>
      </c>
      <c r="O167" s="48" t="s">
        <v>867</v>
      </c>
      <c r="P167" s="99" t="s">
        <v>869</v>
      </c>
      <c r="Q167" s="99" t="s">
        <v>1121</v>
      </c>
      <c r="R167" s="99" t="s">
        <v>1120</v>
      </c>
      <c r="S167" s="99" t="s">
        <v>1121</v>
      </c>
      <c r="T167" s="99" t="s">
        <v>1122</v>
      </c>
      <c r="U167" s="52" t="s">
        <v>1122</v>
      </c>
      <c r="V167" s="52" t="s">
        <v>1124</v>
      </c>
    </row>
    <row r="168" spans="1:22" s="17" customFormat="1" ht="160.5" hidden="1" customHeight="1" x14ac:dyDescent="0.25">
      <c r="B168" s="110">
        <f t="shared" si="5"/>
        <v>39</v>
      </c>
      <c r="C168" s="110" t="s">
        <v>841</v>
      </c>
      <c r="D168" s="110" t="s">
        <v>842</v>
      </c>
      <c r="E168" s="110" t="s">
        <v>6</v>
      </c>
      <c r="F168" s="110" t="s">
        <v>283</v>
      </c>
      <c r="G168" s="110" t="s">
        <v>281</v>
      </c>
      <c r="H168" s="112" t="s">
        <v>114</v>
      </c>
      <c r="I168" s="110" t="s">
        <v>1374</v>
      </c>
      <c r="J168" s="111">
        <v>5294118</v>
      </c>
      <c r="K168" s="111">
        <v>2647059</v>
      </c>
      <c r="L168" s="110" t="s">
        <v>74</v>
      </c>
      <c r="M168" s="110" t="s">
        <v>623</v>
      </c>
      <c r="N168" s="112" t="s">
        <v>57</v>
      </c>
      <c r="O168" s="52" t="s">
        <v>868</v>
      </c>
      <c r="P168" s="99" t="s">
        <v>870</v>
      </c>
      <c r="Q168" s="99" t="s">
        <v>1121</v>
      </c>
      <c r="R168" s="99" t="s">
        <v>1120</v>
      </c>
      <c r="S168" s="99" t="s">
        <v>1119</v>
      </c>
      <c r="T168" s="99" t="s">
        <v>1126</v>
      </c>
      <c r="U168" s="52" t="s">
        <v>1126</v>
      </c>
      <c r="V168" s="52" t="s">
        <v>1124</v>
      </c>
    </row>
    <row r="169" spans="1:22" s="17" customFormat="1" ht="160.5" hidden="1" customHeight="1" x14ac:dyDescent="0.25">
      <c r="B169" s="110">
        <f t="shared" si="5"/>
        <v>40</v>
      </c>
      <c r="C169" s="110" t="s">
        <v>841</v>
      </c>
      <c r="D169" s="110" t="s">
        <v>842</v>
      </c>
      <c r="E169" s="110" t="s">
        <v>6</v>
      </c>
      <c r="F169" s="110" t="s">
        <v>289</v>
      </c>
      <c r="G169" s="110" t="s">
        <v>290</v>
      </c>
      <c r="H169" s="112" t="s">
        <v>563</v>
      </c>
      <c r="I169" s="110" t="s">
        <v>1374</v>
      </c>
      <c r="J169" s="111">
        <v>4000000</v>
      </c>
      <c r="K169" s="111">
        <v>2000000</v>
      </c>
      <c r="L169" s="110" t="s">
        <v>74</v>
      </c>
      <c r="M169" s="110" t="s">
        <v>624</v>
      </c>
      <c r="N169" s="112" t="s">
        <v>57</v>
      </c>
      <c r="O169" s="52" t="s">
        <v>868</v>
      </c>
      <c r="P169" s="99" t="s">
        <v>870</v>
      </c>
      <c r="Q169" s="99" t="s">
        <v>1121</v>
      </c>
      <c r="R169" s="99" t="s">
        <v>1122</v>
      </c>
      <c r="S169" s="99" t="s">
        <v>1119</v>
      </c>
      <c r="T169" s="99" t="s">
        <v>1126</v>
      </c>
      <c r="U169" s="52" t="s">
        <v>1126</v>
      </c>
      <c r="V169" s="52" t="s">
        <v>1124</v>
      </c>
    </row>
    <row r="170" spans="1:22" s="17" customFormat="1" ht="160.5" hidden="1" customHeight="1" x14ac:dyDescent="0.25">
      <c r="B170" s="110">
        <f t="shared" si="5"/>
        <v>41</v>
      </c>
      <c r="C170" s="110" t="s">
        <v>841</v>
      </c>
      <c r="D170" s="110" t="s">
        <v>842</v>
      </c>
      <c r="E170" s="110" t="s">
        <v>239</v>
      </c>
      <c r="F170" s="110" t="s">
        <v>1098</v>
      </c>
      <c r="G170" s="110"/>
      <c r="H170" s="112" t="s">
        <v>565</v>
      </c>
      <c r="I170" s="110" t="s">
        <v>1374</v>
      </c>
      <c r="J170" s="111">
        <v>13411765</v>
      </c>
      <c r="K170" s="111">
        <v>11400000</v>
      </c>
      <c r="L170" s="110" t="s">
        <v>74</v>
      </c>
      <c r="M170" s="110" t="s">
        <v>625</v>
      </c>
      <c r="N170" s="112" t="s">
        <v>57</v>
      </c>
      <c r="O170" s="48" t="s">
        <v>867</v>
      </c>
      <c r="P170" s="99" t="s">
        <v>869</v>
      </c>
      <c r="Q170" s="99" t="s">
        <v>1121</v>
      </c>
      <c r="R170" s="99" t="s">
        <v>1120</v>
      </c>
      <c r="S170" s="99" t="s">
        <v>1121</v>
      </c>
      <c r="T170" s="99" t="s">
        <v>1122</v>
      </c>
      <c r="U170" s="52" t="s">
        <v>1122</v>
      </c>
      <c r="V170" s="52" t="s">
        <v>1124</v>
      </c>
    </row>
    <row r="171" spans="1:22" s="17" customFormat="1" ht="160.5" hidden="1" customHeight="1" x14ac:dyDescent="0.25">
      <c r="B171" s="110">
        <f t="shared" si="5"/>
        <v>42</v>
      </c>
      <c r="C171" s="110" t="s">
        <v>841</v>
      </c>
      <c r="D171" s="110" t="s">
        <v>842</v>
      </c>
      <c r="E171" s="110" t="s">
        <v>1738</v>
      </c>
      <c r="F171" s="110" t="s">
        <v>922</v>
      </c>
      <c r="G171" s="110" t="s">
        <v>261</v>
      </c>
      <c r="H171" s="110" t="s">
        <v>520</v>
      </c>
      <c r="I171" s="110" t="s">
        <v>1374</v>
      </c>
      <c r="J171" s="111">
        <v>1300000</v>
      </c>
      <c r="K171" s="111">
        <v>1105000</v>
      </c>
      <c r="L171" s="110" t="s">
        <v>74</v>
      </c>
      <c r="M171" s="110" t="s">
        <v>1117</v>
      </c>
      <c r="N171" s="112" t="s">
        <v>57</v>
      </c>
      <c r="O171" s="52" t="s">
        <v>868</v>
      </c>
      <c r="P171" s="99" t="s">
        <v>870</v>
      </c>
      <c r="Q171" s="99" t="s">
        <v>1119</v>
      </c>
      <c r="R171" s="99" t="s">
        <v>1122</v>
      </c>
      <c r="S171" s="99" t="s">
        <v>1120</v>
      </c>
      <c r="T171" s="99" t="s">
        <v>1126</v>
      </c>
      <c r="U171" s="52" t="s">
        <v>1126</v>
      </c>
      <c r="V171" s="52" t="s">
        <v>1124</v>
      </c>
    </row>
    <row r="172" spans="1:22" s="17" customFormat="1" ht="160.5" hidden="1" customHeight="1" x14ac:dyDescent="0.25">
      <c r="B172" s="110">
        <f t="shared" si="5"/>
        <v>43</v>
      </c>
      <c r="C172" s="110" t="s">
        <v>841</v>
      </c>
      <c r="D172" s="110" t="s">
        <v>842</v>
      </c>
      <c r="E172" s="110" t="s">
        <v>174</v>
      </c>
      <c r="F172" s="110" t="s">
        <v>923</v>
      </c>
      <c r="G172" s="110" t="s">
        <v>261</v>
      </c>
      <c r="H172" s="110" t="s">
        <v>520</v>
      </c>
      <c r="I172" s="110" t="s">
        <v>1374</v>
      </c>
      <c r="J172" s="111">
        <v>500000</v>
      </c>
      <c r="K172" s="111">
        <v>425000</v>
      </c>
      <c r="L172" s="110" t="s">
        <v>74</v>
      </c>
      <c r="M172" s="110" t="s">
        <v>617</v>
      </c>
      <c r="N172" s="112" t="s">
        <v>57</v>
      </c>
      <c r="O172" s="52" t="s">
        <v>868</v>
      </c>
      <c r="P172" s="99" t="s">
        <v>870</v>
      </c>
      <c r="Q172" s="99" t="s">
        <v>1119</v>
      </c>
      <c r="R172" s="99" t="s">
        <v>1122</v>
      </c>
      <c r="S172" s="99" t="s">
        <v>1120</v>
      </c>
      <c r="T172" s="99" t="s">
        <v>1126</v>
      </c>
      <c r="U172" s="52" t="s">
        <v>1126</v>
      </c>
      <c r="V172" s="52" t="s">
        <v>1124</v>
      </c>
    </row>
    <row r="173" spans="1:22" s="17" customFormat="1" ht="160.5" hidden="1" customHeight="1" x14ac:dyDescent="0.25">
      <c r="B173" s="110">
        <f t="shared" si="5"/>
        <v>44</v>
      </c>
      <c r="C173" s="110" t="s">
        <v>841</v>
      </c>
      <c r="D173" s="110" t="s">
        <v>842</v>
      </c>
      <c r="E173" s="110" t="s">
        <v>9</v>
      </c>
      <c r="F173" s="110" t="s">
        <v>262</v>
      </c>
      <c r="G173" s="110" t="s">
        <v>263</v>
      </c>
      <c r="H173" s="110" t="s">
        <v>510</v>
      </c>
      <c r="I173" s="110" t="s">
        <v>1374</v>
      </c>
      <c r="J173" s="111">
        <v>31450519</v>
      </c>
      <c r="K173" s="111">
        <v>26732941</v>
      </c>
      <c r="L173" s="110" t="s">
        <v>74</v>
      </c>
      <c r="M173" s="110" t="s">
        <v>618</v>
      </c>
      <c r="N173" s="112" t="s">
        <v>56</v>
      </c>
      <c r="O173" s="52" t="s">
        <v>868</v>
      </c>
      <c r="P173" s="99" t="s">
        <v>870</v>
      </c>
      <c r="Q173" s="99" t="s">
        <v>1119</v>
      </c>
      <c r="R173" s="99" t="s">
        <v>1122</v>
      </c>
      <c r="S173" s="99" t="s">
        <v>1120</v>
      </c>
      <c r="T173" s="99" t="s">
        <v>1126</v>
      </c>
      <c r="U173" s="52" t="s">
        <v>1126</v>
      </c>
      <c r="V173" s="52" t="s">
        <v>1124</v>
      </c>
    </row>
    <row r="174" spans="1:22" s="17" customFormat="1" ht="160.5" hidden="1" customHeight="1" x14ac:dyDescent="0.25">
      <c r="B174" s="110">
        <f t="shared" si="5"/>
        <v>45</v>
      </c>
      <c r="C174" s="110" t="s">
        <v>841</v>
      </c>
      <c r="D174" s="110" t="s">
        <v>842</v>
      </c>
      <c r="E174" s="31" t="s">
        <v>1742</v>
      </c>
      <c r="F174" s="110" t="s">
        <v>1099</v>
      </c>
      <c r="G174" s="110" t="s">
        <v>267</v>
      </c>
      <c r="H174" s="112" t="s">
        <v>1128</v>
      </c>
      <c r="I174" s="110" t="s">
        <v>1374</v>
      </c>
      <c r="J174" s="111">
        <v>20000000</v>
      </c>
      <c r="K174" s="111">
        <v>17000000</v>
      </c>
      <c r="L174" s="110" t="s">
        <v>74</v>
      </c>
      <c r="M174" s="110" t="s">
        <v>620</v>
      </c>
      <c r="N174" s="112" t="s">
        <v>56</v>
      </c>
      <c r="O174" s="52" t="s">
        <v>868</v>
      </c>
      <c r="P174" s="99" t="s">
        <v>870</v>
      </c>
      <c r="Q174" s="99" t="s">
        <v>1119</v>
      </c>
      <c r="R174" s="99" t="s">
        <v>1122</v>
      </c>
      <c r="S174" s="99" t="s">
        <v>1120</v>
      </c>
      <c r="T174" s="99" t="s">
        <v>1126</v>
      </c>
      <c r="U174" s="52" t="s">
        <v>1126</v>
      </c>
      <c r="V174" s="52" t="s">
        <v>1124</v>
      </c>
    </row>
    <row r="175" spans="1:22" s="25" customFormat="1" ht="409.5" hidden="1" x14ac:dyDescent="0.25">
      <c r="A175" s="21"/>
      <c r="B175" s="22">
        <v>45</v>
      </c>
      <c r="C175" s="22" t="s">
        <v>927</v>
      </c>
      <c r="D175" s="22" t="s">
        <v>928</v>
      </c>
      <c r="E175" s="22" t="s">
        <v>911</v>
      </c>
      <c r="F175" s="22"/>
      <c r="G175" s="22"/>
      <c r="H175" s="23"/>
      <c r="I175" s="22"/>
      <c r="J175" s="24">
        <f>SUM(J130:J174)</f>
        <v>1303587632.8500001</v>
      </c>
      <c r="K175" s="24">
        <f>SUM(K130:K174)</f>
        <v>1068169234</v>
      </c>
      <c r="L175" s="22"/>
      <c r="M175" s="22"/>
      <c r="N175" s="23"/>
      <c r="O175" s="46"/>
      <c r="P175" s="47"/>
      <c r="Q175" s="47"/>
      <c r="R175" s="47"/>
      <c r="S175" s="47"/>
      <c r="T175" s="47"/>
      <c r="U175" s="46"/>
      <c r="V175" s="46"/>
    </row>
    <row r="176" spans="1:22" s="34" customFormat="1" ht="160.5" hidden="1" customHeight="1" x14ac:dyDescent="0.25">
      <c r="A176" s="79"/>
      <c r="B176" s="31">
        <v>1</v>
      </c>
      <c r="C176" s="31" t="s">
        <v>844</v>
      </c>
      <c r="D176" s="31" t="s">
        <v>845</v>
      </c>
      <c r="E176" s="31" t="s">
        <v>7</v>
      </c>
      <c r="F176" s="31" t="s">
        <v>70</v>
      </c>
      <c r="G176" s="31" t="s">
        <v>71</v>
      </c>
      <c r="H176" s="31" t="s">
        <v>1651</v>
      </c>
      <c r="I176" s="31" t="s">
        <v>73</v>
      </c>
      <c r="J176" s="33">
        <v>81016705.882352948</v>
      </c>
      <c r="K176" s="33">
        <v>68864200</v>
      </c>
      <c r="L176" s="31" t="s">
        <v>74</v>
      </c>
      <c r="M176" s="31" t="s">
        <v>627</v>
      </c>
      <c r="N176" s="31" t="s">
        <v>75</v>
      </c>
      <c r="O176" s="48" t="s">
        <v>867</v>
      </c>
      <c r="P176" s="49" t="s">
        <v>868</v>
      </c>
      <c r="Q176" s="49" t="s">
        <v>867</v>
      </c>
      <c r="R176" s="49" t="s">
        <v>869</v>
      </c>
      <c r="S176" s="49" t="s">
        <v>868</v>
      </c>
      <c r="T176" s="49" t="s">
        <v>870</v>
      </c>
      <c r="U176" s="49" t="s">
        <v>869</v>
      </c>
      <c r="V176" s="49" t="s">
        <v>893</v>
      </c>
    </row>
    <row r="177" spans="1:22" s="34" customFormat="1" ht="160.5" hidden="1" customHeight="1" x14ac:dyDescent="0.25">
      <c r="A177" s="79"/>
      <c r="B177" s="31">
        <f>B176+1</f>
        <v>2</v>
      </c>
      <c r="C177" s="31" t="s">
        <v>844</v>
      </c>
      <c r="D177" s="31" t="s">
        <v>845</v>
      </c>
      <c r="E177" s="31" t="s">
        <v>7</v>
      </c>
      <c r="F177" s="31" t="s">
        <v>76</v>
      </c>
      <c r="G177" s="31" t="s">
        <v>77</v>
      </c>
      <c r="H177" s="31" t="s">
        <v>1651</v>
      </c>
      <c r="I177" s="31" t="s">
        <v>73</v>
      </c>
      <c r="J177" s="33">
        <v>27607117.647058822</v>
      </c>
      <c r="K177" s="33">
        <v>23466050</v>
      </c>
      <c r="L177" s="31" t="s">
        <v>74</v>
      </c>
      <c r="M177" s="31" t="s">
        <v>14</v>
      </c>
      <c r="N177" s="31" t="s">
        <v>75</v>
      </c>
      <c r="O177" s="52" t="s">
        <v>868</v>
      </c>
      <c r="P177" s="49" t="s">
        <v>869</v>
      </c>
      <c r="Q177" s="49" t="s">
        <v>868</v>
      </c>
      <c r="R177" s="49" t="s">
        <v>870</v>
      </c>
      <c r="S177" s="49" t="s">
        <v>868</v>
      </c>
      <c r="T177" s="49" t="s">
        <v>871</v>
      </c>
      <c r="U177" s="49" t="s">
        <v>869</v>
      </c>
      <c r="V177" s="49" t="s">
        <v>893</v>
      </c>
    </row>
    <row r="178" spans="1:22" s="34" customFormat="1" ht="160.5" hidden="1" customHeight="1" x14ac:dyDescent="0.25">
      <c r="B178" s="31">
        <f t="shared" ref="B178:B198" si="6">B177+1</f>
        <v>3</v>
      </c>
      <c r="C178" s="31" t="s">
        <v>844</v>
      </c>
      <c r="D178" s="31" t="s">
        <v>845</v>
      </c>
      <c r="E178" s="31" t="s">
        <v>8</v>
      </c>
      <c r="F178" s="31" t="s">
        <v>80</v>
      </c>
      <c r="G178" s="31" t="s">
        <v>81</v>
      </c>
      <c r="H178" s="31" t="s">
        <v>1653</v>
      </c>
      <c r="I178" s="31" t="s">
        <v>73</v>
      </c>
      <c r="J178" s="33">
        <v>1764705.88235294</v>
      </c>
      <c r="K178" s="33">
        <v>1500000</v>
      </c>
      <c r="L178" s="31" t="s">
        <v>74</v>
      </c>
      <c r="M178" s="31" t="s">
        <v>628</v>
      </c>
      <c r="N178" s="31" t="s">
        <v>57</v>
      </c>
      <c r="O178" s="52" t="s">
        <v>868</v>
      </c>
      <c r="P178" s="48" t="s">
        <v>869</v>
      </c>
      <c r="Q178" s="49" t="s">
        <v>869</v>
      </c>
      <c r="R178" s="49" t="s">
        <v>870</v>
      </c>
      <c r="S178" s="49" t="s">
        <v>869</v>
      </c>
      <c r="T178" s="49" t="s">
        <v>870</v>
      </c>
      <c r="U178" s="49" t="s">
        <v>870</v>
      </c>
      <c r="V178" s="49" t="s">
        <v>893</v>
      </c>
    </row>
    <row r="179" spans="1:22" s="34" customFormat="1" ht="160.5" hidden="1" customHeight="1" x14ac:dyDescent="0.25">
      <c r="B179" s="31">
        <f t="shared" si="6"/>
        <v>4</v>
      </c>
      <c r="C179" s="31" t="s">
        <v>844</v>
      </c>
      <c r="D179" s="31" t="s">
        <v>845</v>
      </c>
      <c r="E179" s="31" t="s">
        <v>8</v>
      </c>
      <c r="F179" s="31" t="s">
        <v>82</v>
      </c>
      <c r="G179" s="31" t="s">
        <v>83</v>
      </c>
      <c r="H179" s="31" t="s">
        <v>1653</v>
      </c>
      <c r="I179" s="31" t="s">
        <v>73</v>
      </c>
      <c r="J179" s="33">
        <v>7058823.5294117648</v>
      </c>
      <c r="K179" s="33">
        <v>6000000</v>
      </c>
      <c r="L179" s="31" t="s">
        <v>74</v>
      </c>
      <c r="M179" s="31" t="s">
        <v>1644</v>
      </c>
      <c r="N179" s="31" t="s">
        <v>84</v>
      </c>
      <c r="O179" s="48" t="s">
        <v>868</v>
      </c>
      <c r="P179" s="49" t="s">
        <v>868</v>
      </c>
      <c r="Q179" s="49" t="s">
        <v>79</v>
      </c>
      <c r="R179" s="49" t="s">
        <v>79</v>
      </c>
      <c r="S179" s="49" t="s">
        <v>870</v>
      </c>
      <c r="T179" s="49" t="s">
        <v>870</v>
      </c>
      <c r="U179" s="54" t="s">
        <v>871</v>
      </c>
      <c r="V179" s="49" t="s">
        <v>893</v>
      </c>
    </row>
    <row r="180" spans="1:22" s="34" customFormat="1" ht="160.5" hidden="1" customHeight="1" x14ac:dyDescent="0.25">
      <c r="B180" s="31">
        <f t="shared" si="6"/>
        <v>5</v>
      </c>
      <c r="C180" s="31" t="s">
        <v>844</v>
      </c>
      <c r="D180" s="31" t="s">
        <v>845</v>
      </c>
      <c r="E180" s="31" t="s">
        <v>7</v>
      </c>
      <c r="F180" s="31" t="s">
        <v>85</v>
      </c>
      <c r="G180" s="31" t="s">
        <v>86</v>
      </c>
      <c r="H180" s="31" t="s">
        <v>1651</v>
      </c>
      <c r="I180" s="31" t="s">
        <v>73</v>
      </c>
      <c r="J180" s="33">
        <v>29411764.705882352</v>
      </c>
      <c r="K180" s="33">
        <v>25000000</v>
      </c>
      <c r="L180" s="31" t="s">
        <v>74</v>
      </c>
      <c r="M180" s="31" t="s">
        <v>130</v>
      </c>
      <c r="N180" s="31" t="s">
        <v>84</v>
      </c>
      <c r="O180" s="48" t="s">
        <v>868</v>
      </c>
      <c r="P180" s="48" t="s">
        <v>868</v>
      </c>
      <c r="Q180" s="49" t="s">
        <v>79</v>
      </c>
      <c r="R180" s="49" t="s">
        <v>79</v>
      </c>
      <c r="S180" s="49" t="s">
        <v>870</v>
      </c>
      <c r="T180" s="49" t="s">
        <v>870</v>
      </c>
      <c r="U180" s="49" t="s">
        <v>871</v>
      </c>
      <c r="V180" s="49" t="s">
        <v>893</v>
      </c>
    </row>
    <row r="181" spans="1:22" s="34" customFormat="1" ht="160.5" hidden="1" customHeight="1" x14ac:dyDescent="0.25">
      <c r="B181" s="31">
        <f t="shared" si="6"/>
        <v>6</v>
      </c>
      <c r="C181" s="31" t="s">
        <v>844</v>
      </c>
      <c r="D181" s="31" t="s">
        <v>845</v>
      </c>
      <c r="E181" s="31" t="s">
        <v>9</v>
      </c>
      <c r="F181" s="31" t="s">
        <v>89</v>
      </c>
      <c r="G181" s="31" t="s">
        <v>90</v>
      </c>
      <c r="H181" s="31" t="s">
        <v>1654</v>
      </c>
      <c r="I181" s="31" t="s">
        <v>73</v>
      </c>
      <c r="J181" s="33">
        <v>32014709.882352941</v>
      </c>
      <c r="K181" s="33">
        <v>27212503.399999999</v>
      </c>
      <c r="L181" s="31" t="s">
        <v>74</v>
      </c>
      <c r="M181" s="31" t="s">
        <v>627</v>
      </c>
      <c r="N181" s="31" t="s">
        <v>57</v>
      </c>
      <c r="O181" s="48" t="s">
        <v>1121</v>
      </c>
      <c r="P181" s="48" t="s">
        <v>869</v>
      </c>
      <c r="Q181" s="49" t="s">
        <v>868</v>
      </c>
      <c r="R181" s="49" t="s">
        <v>871</v>
      </c>
      <c r="S181" s="49" t="s">
        <v>869</v>
      </c>
      <c r="T181" s="49" t="s">
        <v>871</v>
      </c>
      <c r="U181" s="54" t="s">
        <v>869</v>
      </c>
      <c r="V181" s="49" t="s">
        <v>893</v>
      </c>
    </row>
    <row r="182" spans="1:22" s="34" customFormat="1" ht="160.5" hidden="1" customHeight="1" x14ac:dyDescent="0.25">
      <c r="B182" s="31">
        <f t="shared" si="6"/>
        <v>7</v>
      </c>
      <c r="C182" s="31" t="s">
        <v>844</v>
      </c>
      <c r="D182" s="31" t="s">
        <v>845</v>
      </c>
      <c r="E182" s="31" t="s">
        <v>9</v>
      </c>
      <c r="F182" s="31" t="s">
        <v>91</v>
      </c>
      <c r="G182" s="31" t="s">
        <v>92</v>
      </c>
      <c r="H182" s="31" t="s">
        <v>1655</v>
      </c>
      <c r="I182" s="31" t="s">
        <v>73</v>
      </c>
      <c r="J182" s="33">
        <v>1764705.8823529412</v>
      </c>
      <c r="K182" s="33">
        <v>1500000</v>
      </c>
      <c r="L182" s="31" t="s">
        <v>74</v>
      </c>
      <c r="M182" s="31" t="s">
        <v>628</v>
      </c>
      <c r="N182" s="31" t="s">
        <v>57</v>
      </c>
      <c r="O182" s="48" t="s">
        <v>1121</v>
      </c>
      <c r="P182" s="49" t="s">
        <v>869</v>
      </c>
      <c r="Q182" s="49" t="s">
        <v>869</v>
      </c>
      <c r="R182" s="49" t="s">
        <v>870</v>
      </c>
      <c r="S182" s="49" t="s">
        <v>869</v>
      </c>
      <c r="T182" s="49" t="s">
        <v>870</v>
      </c>
      <c r="U182" s="54" t="s">
        <v>870</v>
      </c>
      <c r="V182" s="49" t="s">
        <v>893</v>
      </c>
    </row>
    <row r="183" spans="1:22" s="34" customFormat="1" ht="160.5" hidden="1" customHeight="1" x14ac:dyDescent="0.25">
      <c r="B183" s="31">
        <f t="shared" si="6"/>
        <v>8</v>
      </c>
      <c r="C183" s="31" t="s">
        <v>844</v>
      </c>
      <c r="D183" s="31" t="s">
        <v>845</v>
      </c>
      <c r="E183" s="31" t="s">
        <v>957</v>
      </c>
      <c r="F183" s="31" t="s">
        <v>93</v>
      </c>
      <c r="G183" s="31" t="s">
        <v>94</v>
      </c>
      <c r="H183" s="32" t="s">
        <v>522</v>
      </c>
      <c r="I183" s="31" t="s">
        <v>73</v>
      </c>
      <c r="J183" s="33">
        <v>72490588.239999995</v>
      </c>
      <c r="K183" s="33">
        <v>61617000</v>
      </c>
      <c r="L183" s="31" t="s">
        <v>74</v>
      </c>
      <c r="M183" s="31" t="s">
        <v>630</v>
      </c>
      <c r="N183" s="31" t="s">
        <v>613</v>
      </c>
      <c r="O183" s="48" t="s">
        <v>867</v>
      </c>
      <c r="P183" s="49" t="s">
        <v>869</v>
      </c>
      <c r="Q183" s="50" t="s">
        <v>867</v>
      </c>
      <c r="R183" s="50" t="s">
        <v>871</v>
      </c>
      <c r="S183" s="49" t="s">
        <v>868</v>
      </c>
      <c r="T183" s="49" t="s">
        <v>871</v>
      </c>
      <c r="U183" s="54" t="s">
        <v>868</v>
      </c>
      <c r="V183" s="49" t="s">
        <v>893</v>
      </c>
    </row>
    <row r="184" spans="1:22" s="34" customFormat="1" ht="160.5" hidden="1" customHeight="1" x14ac:dyDescent="0.25">
      <c r="B184" s="31">
        <f t="shared" si="6"/>
        <v>9</v>
      </c>
      <c r="C184" s="31" t="s">
        <v>844</v>
      </c>
      <c r="D184" s="31" t="s">
        <v>845</v>
      </c>
      <c r="E184" s="31" t="s">
        <v>957</v>
      </c>
      <c r="F184" s="31" t="s">
        <v>96</v>
      </c>
      <c r="G184" s="31" t="s">
        <v>94</v>
      </c>
      <c r="H184" s="32" t="s">
        <v>522</v>
      </c>
      <c r="I184" s="31" t="s">
        <v>73</v>
      </c>
      <c r="J184" s="33">
        <v>17647058.823529411</v>
      </c>
      <c r="K184" s="33">
        <v>15000000</v>
      </c>
      <c r="L184" s="31" t="s">
        <v>74</v>
      </c>
      <c r="M184" s="31" t="s">
        <v>718</v>
      </c>
      <c r="N184" s="31" t="s">
        <v>84</v>
      </c>
      <c r="O184" s="48" t="s">
        <v>868</v>
      </c>
      <c r="P184" s="49" t="s">
        <v>868</v>
      </c>
      <c r="Q184" s="50" t="s">
        <v>79</v>
      </c>
      <c r="R184" s="50" t="s">
        <v>79</v>
      </c>
      <c r="S184" s="49" t="s">
        <v>870</v>
      </c>
      <c r="T184" s="49" t="s">
        <v>870</v>
      </c>
      <c r="U184" s="54" t="s">
        <v>870</v>
      </c>
      <c r="V184" s="49" t="s">
        <v>893</v>
      </c>
    </row>
    <row r="185" spans="1:22" s="34" customFormat="1" ht="160.5" hidden="1" customHeight="1" x14ac:dyDescent="0.25">
      <c r="B185" s="31">
        <f t="shared" si="6"/>
        <v>10</v>
      </c>
      <c r="C185" s="31" t="s">
        <v>844</v>
      </c>
      <c r="D185" s="31" t="s">
        <v>845</v>
      </c>
      <c r="E185" s="31" t="s">
        <v>957</v>
      </c>
      <c r="F185" s="31" t="s">
        <v>97</v>
      </c>
      <c r="G185" s="31" t="s">
        <v>94</v>
      </c>
      <c r="H185" s="32" t="s">
        <v>522</v>
      </c>
      <c r="I185" s="31" t="s">
        <v>631</v>
      </c>
      <c r="J185" s="33">
        <v>22352941.176470589</v>
      </c>
      <c r="K185" s="33">
        <v>19000000</v>
      </c>
      <c r="L185" s="31" t="s">
        <v>74</v>
      </c>
      <c r="M185" s="31" t="s">
        <v>632</v>
      </c>
      <c r="N185" s="31" t="s">
        <v>98</v>
      </c>
      <c r="O185" s="48" t="s">
        <v>868</v>
      </c>
      <c r="P185" s="49" t="s">
        <v>870</v>
      </c>
      <c r="Q185" s="49" t="s">
        <v>868</v>
      </c>
      <c r="R185" s="49" t="s">
        <v>871</v>
      </c>
      <c r="S185" s="49" t="s">
        <v>869</v>
      </c>
      <c r="T185" s="49" t="s">
        <v>872</v>
      </c>
      <c r="U185" s="54" t="s">
        <v>869</v>
      </c>
      <c r="V185" s="49" t="s">
        <v>893</v>
      </c>
    </row>
    <row r="186" spans="1:22" s="34" customFormat="1" ht="160.5" hidden="1" customHeight="1" x14ac:dyDescent="0.25">
      <c r="B186" s="31">
        <f t="shared" si="6"/>
        <v>11</v>
      </c>
      <c r="C186" s="31" t="s">
        <v>844</v>
      </c>
      <c r="D186" s="31" t="s">
        <v>845</v>
      </c>
      <c r="E186" s="31" t="s">
        <v>957</v>
      </c>
      <c r="F186" s="31" t="s">
        <v>99</v>
      </c>
      <c r="G186" s="31" t="s">
        <v>94</v>
      </c>
      <c r="H186" s="32" t="s">
        <v>522</v>
      </c>
      <c r="I186" s="31" t="s">
        <v>73</v>
      </c>
      <c r="J186" s="33">
        <v>7058823.5294117648</v>
      </c>
      <c r="K186" s="33">
        <v>6000000</v>
      </c>
      <c r="L186" s="31" t="s">
        <v>74</v>
      </c>
      <c r="M186" s="31" t="s">
        <v>633</v>
      </c>
      <c r="N186" s="31" t="s">
        <v>84</v>
      </c>
      <c r="O186" s="48" t="s">
        <v>868</v>
      </c>
      <c r="P186" s="49" t="s">
        <v>868</v>
      </c>
      <c r="Q186" s="49" t="s">
        <v>79</v>
      </c>
      <c r="R186" s="49" t="s">
        <v>79</v>
      </c>
      <c r="S186" s="49" t="s">
        <v>870</v>
      </c>
      <c r="T186" s="49" t="s">
        <v>870</v>
      </c>
      <c r="U186" s="54" t="s">
        <v>870</v>
      </c>
      <c r="V186" s="49" t="s">
        <v>893</v>
      </c>
    </row>
    <row r="187" spans="1:22" s="34" customFormat="1" ht="160.5" hidden="1" customHeight="1" x14ac:dyDescent="0.25">
      <c r="B187" s="31">
        <f t="shared" si="6"/>
        <v>12</v>
      </c>
      <c r="C187" s="31" t="s">
        <v>844</v>
      </c>
      <c r="D187" s="31" t="s">
        <v>845</v>
      </c>
      <c r="E187" s="31" t="s">
        <v>11</v>
      </c>
      <c r="F187" s="31" t="s">
        <v>100</v>
      </c>
      <c r="G187" s="31" t="s">
        <v>101</v>
      </c>
      <c r="H187" s="32" t="s">
        <v>539</v>
      </c>
      <c r="I187" s="31" t="s">
        <v>631</v>
      </c>
      <c r="J187" s="33">
        <v>88344175</v>
      </c>
      <c r="K187" s="33">
        <v>75092549</v>
      </c>
      <c r="L187" s="31" t="s">
        <v>74</v>
      </c>
      <c r="M187" s="31" t="s">
        <v>634</v>
      </c>
      <c r="N187" s="31" t="s">
        <v>56</v>
      </c>
      <c r="O187" s="48" t="s">
        <v>867</v>
      </c>
      <c r="P187" s="49" t="s">
        <v>871</v>
      </c>
      <c r="Q187" s="49" t="s">
        <v>867</v>
      </c>
      <c r="R187" s="49" t="s">
        <v>872</v>
      </c>
      <c r="S187" s="49" t="s">
        <v>868</v>
      </c>
      <c r="T187" s="49" t="s">
        <v>880</v>
      </c>
      <c r="U187" s="49" t="s">
        <v>868</v>
      </c>
      <c r="V187" s="49" t="s">
        <v>893</v>
      </c>
    </row>
    <row r="188" spans="1:22" s="34" customFormat="1" ht="160.5" hidden="1" customHeight="1" x14ac:dyDescent="0.25">
      <c r="B188" s="31">
        <f t="shared" si="6"/>
        <v>13</v>
      </c>
      <c r="C188" s="31" t="s">
        <v>844</v>
      </c>
      <c r="D188" s="31" t="s">
        <v>845</v>
      </c>
      <c r="E188" s="31" t="s">
        <v>11</v>
      </c>
      <c r="F188" s="31" t="s">
        <v>103</v>
      </c>
      <c r="G188" s="31" t="s">
        <v>101</v>
      </c>
      <c r="H188" s="32" t="s">
        <v>539</v>
      </c>
      <c r="I188" s="31" t="s">
        <v>73</v>
      </c>
      <c r="J188" s="33">
        <v>25889060</v>
      </c>
      <c r="K188" s="33">
        <v>22005701</v>
      </c>
      <c r="L188" s="31" t="s">
        <v>74</v>
      </c>
      <c r="M188" s="31" t="s">
        <v>635</v>
      </c>
      <c r="N188" s="31" t="s">
        <v>98</v>
      </c>
      <c r="O188" s="48" t="s">
        <v>868</v>
      </c>
      <c r="P188" s="49" t="s">
        <v>870</v>
      </c>
      <c r="Q188" s="49" t="s">
        <v>868</v>
      </c>
      <c r="R188" s="49" t="s">
        <v>871</v>
      </c>
      <c r="S188" s="49" t="s">
        <v>868</v>
      </c>
      <c r="T188" s="49" t="s">
        <v>872</v>
      </c>
      <c r="U188" s="54" t="s">
        <v>869</v>
      </c>
      <c r="V188" s="49" t="s">
        <v>893</v>
      </c>
    </row>
    <row r="189" spans="1:22" s="34" customFormat="1" ht="160.5" hidden="1" customHeight="1" x14ac:dyDescent="0.25">
      <c r="B189" s="31">
        <f t="shared" si="6"/>
        <v>14</v>
      </c>
      <c r="C189" s="31" t="s">
        <v>844</v>
      </c>
      <c r="D189" s="31" t="s">
        <v>845</v>
      </c>
      <c r="E189" s="31" t="s">
        <v>16</v>
      </c>
      <c r="F189" s="31" t="s">
        <v>104</v>
      </c>
      <c r="G189" s="31" t="s">
        <v>105</v>
      </c>
      <c r="H189" s="32" t="s">
        <v>550</v>
      </c>
      <c r="I189" s="31" t="s">
        <v>631</v>
      </c>
      <c r="J189" s="33">
        <v>180771484.55294117</v>
      </c>
      <c r="K189" s="33">
        <v>153655761.87</v>
      </c>
      <c r="L189" s="31" t="s">
        <v>74</v>
      </c>
      <c r="M189" s="31" t="s">
        <v>636</v>
      </c>
      <c r="N189" s="31" t="s">
        <v>56</v>
      </c>
      <c r="O189" s="48" t="s">
        <v>867</v>
      </c>
      <c r="P189" s="49" t="s">
        <v>871</v>
      </c>
      <c r="Q189" s="50" t="s">
        <v>868</v>
      </c>
      <c r="R189" s="50" t="s">
        <v>880</v>
      </c>
      <c r="S189" s="49" t="s">
        <v>868</v>
      </c>
      <c r="T189" s="49" t="s">
        <v>880</v>
      </c>
      <c r="U189" s="54" t="s">
        <v>869</v>
      </c>
      <c r="V189" s="49" t="s">
        <v>893</v>
      </c>
    </row>
    <row r="190" spans="1:22" s="34" customFormat="1" ht="160.5" hidden="1" customHeight="1" x14ac:dyDescent="0.25">
      <c r="B190" s="31">
        <f t="shared" si="6"/>
        <v>15</v>
      </c>
      <c r="C190" s="31" t="s">
        <v>844</v>
      </c>
      <c r="D190" s="31" t="s">
        <v>845</v>
      </c>
      <c r="E190" s="31" t="s">
        <v>16</v>
      </c>
      <c r="F190" s="31" t="s">
        <v>107</v>
      </c>
      <c r="G190" s="31" t="s">
        <v>105</v>
      </c>
      <c r="H190" s="32" t="s">
        <v>550</v>
      </c>
      <c r="I190" s="31" t="s">
        <v>631</v>
      </c>
      <c r="J190" s="33">
        <v>53011162.505882353</v>
      </c>
      <c r="K190" s="33">
        <v>45059488.130000003</v>
      </c>
      <c r="L190" s="31" t="s">
        <v>74</v>
      </c>
      <c r="M190" s="31" t="s">
        <v>637</v>
      </c>
      <c r="N190" s="31" t="s">
        <v>108</v>
      </c>
      <c r="O190" s="48" t="s">
        <v>868</v>
      </c>
      <c r="P190" s="48" t="s">
        <v>871</v>
      </c>
      <c r="Q190" s="49" t="s">
        <v>868</v>
      </c>
      <c r="R190" s="49" t="s">
        <v>880</v>
      </c>
      <c r="S190" s="49" t="s">
        <v>869</v>
      </c>
      <c r="T190" s="49" t="s">
        <v>879</v>
      </c>
      <c r="U190" s="54" t="s">
        <v>869</v>
      </c>
      <c r="V190" s="49" t="s">
        <v>893</v>
      </c>
    </row>
    <row r="191" spans="1:22" s="34" customFormat="1" ht="160.5" hidden="1" customHeight="1" x14ac:dyDescent="0.25">
      <c r="B191" s="31">
        <f t="shared" si="6"/>
        <v>16</v>
      </c>
      <c r="C191" s="31" t="s">
        <v>844</v>
      </c>
      <c r="D191" s="31" t="s">
        <v>845</v>
      </c>
      <c r="E191" s="31" t="s">
        <v>13</v>
      </c>
      <c r="F191" s="31" t="s">
        <v>109</v>
      </c>
      <c r="G191" s="31" t="s">
        <v>110</v>
      </c>
      <c r="H191" s="32" t="s">
        <v>554</v>
      </c>
      <c r="I191" s="31" t="s">
        <v>73</v>
      </c>
      <c r="J191" s="33">
        <v>152941176.47058824</v>
      </c>
      <c r="K191" s="33">
        <v>130000000</v>
      </c>
      <c r="L191" s="31" t="s">
        <v>74</v>
      </c>
      <c r="M191" s="31" t="s">
        <v>638</v>
      </c>
      <c r="N191" s="31" t="s">
        <v>56</v>
      </c>
      <c r="O191" s="48" t="s">
        <v>867</v>
      </c>
      <c r="P191" s="49" t="s">
        <v>871</v>
      </c>
      <c r="Q191" s="50" t="s">
        <v>867</v>
      </c>
      <c r="R191" s="50" t="s">
        <v>872</v>
      </c>
      <c r="S191" s="49" t="s">
        <v>868</v>
      </c>
      <c r="T191" s="49" t="s">
        <v>880</v>
      </c>
      <c r="U191" s="54" t="s">
        <v>869</v>
      </c>
      <c r="V191" s="49" t="s">
        <v>893</v>
      </c>
    </row>
    <row r="192" spans="1:22" s="34" customFormat="1" ht="160.5" hidden="1" customHeight="1" x14ac:dyDescent="0.25">
      <c r="B192" s="31">
        <f t="shared" si="6"/>
        <v>17</v>
      </c>
      <c r="C192" s="31" t="s">
        <v>844</v>
      </c>
      <c r="D192" s="31" t="s">
        <v>845</v>
      </c>
      <c r="E192" s="31" t="s">
        <v>6</v>
      </c>
      <c r="F192" s="31" t="s">
        <v>112</v>
      </c>
      <c r="G192" s="31" t="s">
        <v>113</v>
      </c>
      <c r="H192" s="32" t="s">
        <v>114</v>
      </c>
      <c r="I192" s="31" t="s">
        <v>73</v>
      </c>
      <c r="J192" s="33">
        <v>13213373</v>
      </c>
      <c r="K192" s="33">
        <v>11231367</v>
      </c>
      <c r="L192" s="31" t="s">
        <v>74</v>
      </c>
      <c r="M192" s="31" t="s">
        <v>639</v>
      </c>
      <c r="N192" s="31" t="s">
        <v>57</v>
      </c>
      <c r="O192" s="48" t="s">
        <v>867</v>
      </c>
      <c r="P192" s="49" t="s">
        <v>868</v>
      </c>
      <c r="Q192" s="49" t="s">
        <v>867</v>
      </c>
      <c r="R192" s="49" t="s">
        <v>869</v>
      </c>
      <c r="S192" s="49" t="s">
        <v>868</v>
      </c>
      <c r="T192" s="49" t="s">
        <v>870</v>
      </c>
      <c r="U192" s="54" t="s">
        <v>870</v>
      </c>
      <c r="V192" s="49" t="s">
        <v>893</v>
      </c>
    </row>
    <row r="193" spans="1:22" s="34" customFormat="1" ht="160.5" hidden="1" customHeight="1" x14ac:dyDescent="0.25">
      <c r="B193" s="31">
        <f t="shared" si="6"/>
        <v>18</v>
      </c>
      <c r="C193" s="31" t="s">
        <v>844</v>
      </c>
      <c r="D193" s="31" t="s">
        <v>845</v>
      </c>
      <c r="E193" s="31" t="s">
        <v>6</v>
      </c>
      <c r="F193" s="31" t="s">
        <v>115</v>
      </c>
      <c r="G193" s="31" t="s">
        <v>116</v>
      </c>
      <c r="H193" s="32" t="s">
        <v>114</v>
      </c>
      <c r="I193" s="31" t="s">
        <v>73</v>
      </c>
      <c r="J193" s="33">
        <v>13893039</v>
      </c>
      <c r="K193" s="33">
        <v>11279745</v>
      </c>
      <c r="L193" s="31" t="s">
        <v>74</v>
      </c>
      <c r="M193" s="31" t="s">
        <v>640</v>
      </c>
      <c r="N193" s="31" t="s">
        <v>57</v>
      </c>
      <c r="O193" s="48" t="s">
        <v>867</v>
      </c>
      <c r="P193" s="49" t="s">
        <v>868</v>
      </c>
      <c r="Q193" s="49" t="s">
        <v>867</v>
      </c>
      <c r="R193" s="49" t="s">
        <v>870</v>
      </c>
      <c r="S193" s="49" t="s">
        <v>868</v>
      </c>
      <c r="T193" s="49" t="s">
        <v>870</v>
      </c>
      <c r="U193" s="54" t="s">
        <v>869</v>
      </c>
      <c r="V193" s="49" t="s">
        <v>893</v>
      </c>
    </row>
    <row r="194" spans="1:22" s="34" customFormat="1" ht="160.5" hidden="1" customHeight="1" x14ac:dyDescent="0.25">
      <c r="B194" s="31">
        <f t="shared" si="6"/>
        <v>19</v>
      </c>
      <c r="C194" s="31" t="s">
        <v>844</v>
      </c>
      <c r="D194" s="31" t="s">
        <v>845</v>
      </c>
      <c r="E194" s="31" t="s">
        <v>6</v>
      </c>
      <c r="F194" s="31" t="s">
        <v>117</v>
      </c>
      <c r="G194" s="31" t="s">
        <v>118</v>
      </c>
      <c r="H194" s="32" t="s">
        <v>114</v>
      </c>
      <c r="I194" s="31" t="s">
        <v>73</v>
      </c>
      <c r="J194" s="33">
        <v>42184466</v>
      </c>
      <c r="K194" s="33">
        <v>11662772</v>
      </c>
      <c r="L194" s="31" t="s">
        <v>74</v>
      </c>
      <c r="M194" s="31" t="s">
        <v>641</v>
      </c>
      <c r="N194" s="31" t="s">
        <v>57</v>
      </c>
      <c r="O194" s="48" t="s">
        <v>1121</v>
      </c>
      <c r="P194" s="49" t="s">
        <v>869</v>
      </c>
      <c r="Q194" s="49" t="s">
        <v>868</v>
      </c>
      <c r="R194" s="49" t="s">
        <v>871</v>
      </c>
      <c r="S194" s="49" t="s">
        <v>869</v>
      </c>
      <c r="T194" s="49" t="s">
        <v>871</v>
      </c>
      <c r="U194" s="54" t="s">
        <v>869</v>
      </c>
      <c r="V194" s="49" t="s">
        <v>893</v>
      </c>
    </row>
    <row r="195" spans="1:22" s="34" customFormat="1" ht="160.5" hidden="1" customHeight="1" x14ac:dyDescent="0.25">
      <c r="B195" s="31">
        <f t="shared" si="6"/>
        <v>20</v>
      </c>
      <c r="C195" s="31" t="s">
        <v>844</v>
      </c>
      <c r="D195" s="31" t="s">
        <v>845</v>
      </c>
      <c r="E195" s="31" t="s">
        <v>6</v>
      </c>
      <c r="F195" s="31" t="s">
        <v>119</v>
      </c>
      <c r="G195" s="31" t="s">
        <v>120</v>
      </c>
      <c r="H195" s="32" t="s">
        <v>114</v>
      </c>
      <c r="I195" s="31" t="s">
        <v>73</v>
      </c>
      <c r="J195" s="33">
        <v>23885959</v>
      </c>
      <c r="K195" s="33">
        <v>20303065</v>
      </c>
      <c r="L195" s="31" t="s">
        <v>74</v>
      </c>
      <c r="M195" s="31" t="s">
        <v>641</v>
      </c>
      <c r="N195" s="31" t="s">
        <v>57</v>
      </c>
      <c r="O195" s="48" t="s">
        <v>868</v>
      </c>
      <c r="P195" s="49" t="s">
        <v>870</v>
      </c>
      <c r="Q195" s="49" t="s">
        <v>869</v>
      </c>
      <c r="R195" s="49" t="s">
        <v>872</v>
      </c>
      <c r="S195" s="49" t="s">
        <v>869</v>
      </c>
      <c r="T195" s="49" t="s">
        <v>872</v>
      </c>
      <c r="U195" s="54" t="s">
        <v>870</v>
      </c>
      <c r="V195" s="49" t="s">
        <v>893</v>
      </c>
    </row>
    <row r="196" spans="1:22" s="34" customFormat="1" ht="160.5" hidden="1" customHeight="1" x14ac:dyDescent="0.25">
      <c r="B196" s="31">
        <f t="shared" si="6"/>
        <v>21</v>
      </c>
      <c r="C196" s="31" t="s">
        <v>844</v>
      </c>
      <c r="D196" s="31" t="s">
        <v>845</v>
      </c>
      <c r="E196" s="31" t="s">
        <v>17</v>
      </c>
      <c r="F196" s="31" t="s">
        <v>121</v>
      </c>
      <c r="G196" s="31" t="s">
        <v>122</v>
      </c>
      <c r="H196" s="32" t="s">
        <v>563</v>
      </c>
      <c r="I196" s="31" t="s">
        <v>631</v>
      </c>
      <c r="J196" s="33">
        <v>15449710.588235294</v>
      </c>
      <c r="K196" s="33">
        <v>13132254</v>
      </c>
      <c r="L196" s="31" t="s">
        <v>74</v>
      </c>
      <c r="M196" s="31" t="s">
        <v>917</v>
      </c>
      <c r="N196" s="31" t="s">
        <v>57</v>
      </c>
      <c r="O196" s="48" t="s">
        <v>867</v>
      </c>
      <c r="P196" s="49" t="s">
        <v>869</v>
      </c>
      <c r="Q196" s="49" t="s">
        <v>868</v>
      </c>
      <c r="R196" s="49" t="s">
        <v>871</v>
      </c>
      <c r="S196" s="49" t="s">
        <v>868</v>
      </c>
      <c r="T196" s="49" t="s">
        <v>871</v>
      </c>
      <c r="U196" s="54" t="s">
        <v>869</v>
      </c>
      <c r="V196" s="49" t="s">
        <v>893</v>
      </c>
    </row>
    <row r="197" spans="1:22" s="34" customFormat="1" ht="160.5" hidden="1" customHeight="1" x14ac:dyDescent="0.25">
      <c r="B197" s="31">
        <f t="shared" si="6"/>
        <v>22</v>
      </c>
      <c r="C197" s="31" t="s">
        <v>844</v>
      </c>
      <c r="D197" s="31" t="s">
        <v>845</v>
      </c>
      <c r="E197" s="31" t="s">
        <v>124</v>
      </c>
      <c r="F197" s="31" t="s">
        <v>125</v>
      </c>
      <c r="G197" s="31" t="s">
        <v>126</v>
      </c>
      <c r="H197" s="32" t="s">
        <v>565</v>
      </c>
      <c r="I197" s="31" t="s">
        <v>631</v>
      </c>
      <c r="J197" s="33">
        <v>143535217.64705881</v>
      </c>
      <c r="K197" s="33">
        <v>122004935</v>
      </c>
      <c r="L197" s="31" t="s">
        <v>74</v>
      </c>
      <c r="M197" s="31" t="s">
        <v>642</v>
      </c>
      <c r="N197" s="31" t="s">
        <v>56</v>
      </c>
      <c r="O197" s="48" t="s">
        <v>868</v>
      </c>
      <c r="P197" s="49" t="s">
        <v>872</v>
      </c>
      <c r="Q197" s="49" t="s">
        <v>869</v>
      </c>
      <c r="R197" s="49" t="s">
        <v>879</v>
      </c>
      <c r="S197" s="49" t="s">
        <v>869</v>
      </c>
      <c r="T197" s="49" t="s">
        <v>879</v>
      </c>
      <c r="U197" s="54" t="s">
        <v>870</v>
      </c>
      <c r="V197" s="49" t="s">
        <v>893</v>
      </c>
    </row>
    <row r="198" spans="1:22" s="34" customFormat="1" ht="160.5" hidden="1" customHeight="1" x14ac:dyDescent="0.25">
      <c r="B198" s="31">
        <f t="shared" si="6"/>
        <v>23</v>
      </c>
      <c r="C198" s="31" t="s">
        <v>844</v>
      </c>
      <c r="D198" s="31" t="s">
        <v>845</v>
      </c>
      <c r="E198" s="31" t="s">
        <v>124</v>
      </c>
      <c r="F198" s="31" t="s">
        <v>125</v>
      </c>
      <c r="G198" s="31" t="s">
        <v>128</v>
      </c>
      <c r="H198" s="32" t="s">
        <v>565</v>
      </c>
      <c r="I198" s="31" t="s">
        <v>631</v>
      </c>
      <c r="J198" s="33">
        <v>41830465.882352941</v>
      </c>
      <c r="K198" s="33">
        <v>35555896</v>
      </c>
      <c r="L198" s="31" t="s">
        <v>74</v>
      </c>
      <c r="M198" s="31" t="s">
        <v>643</v>
      </c>
      <c r="N198" s="31" t="s">
        <v>98</v>
      </c>
      <c r="O198" s="48" t="s">
        <v>868</v>
      </c>
      <c r="P198" s="50" t="s">
        <v>872</v>
      </c>
      <c r="Q198" s="49" t="s">
        <v>869</v>
      </c>
      <c r="R198" s="50" t="s">
        <v>879</v>
      </c>
      <c r="S198" s="49" t="s">
        <v>869</v>
      </c>
      <c r="T198" s="49" t="s">
        <v>879</v>
      </c>
      <c r="U198" s="54" t="s">
        <v>870</v>
      </c>
      <c r="V198" s="49" t="s">
        <v>893</v>
      </c>
    </row>
    <row r="199" spans="1:22" s="25" customFormat="1" ht="409.5" hidden="1" x14ac:dyDescent="0.25">
      <c r="A199" s="21"/>
      <c r="B199" s="22">
        <v>23</v>
      </c>
      <c r="C199" s="22" t="s">
        <v>929</v>
      </c>
      <c r="D199" s="22" t="s">
        <v>930</v>
      </c>
      <c r="E199" s="22" t="s">
        <v>1005</v>
      </c>
      <c r="F199" s="22"/>
      <c r="G199" s="22"/>
      <c r="H199" s="23"/>
      <c r="I199" s="22"/>
      <c r="J199" s="24">
        <f>SUM(J176:J198)</f>
        <v>1095137234.8282351</v>
      </c>
      <c r="K199" s="24">
        <f>SUM(K176:K198)</f>
        <v>906143287.39999998</v>
      </c>
      <c r="L199" s="22"/>
      <c r="M199" s="22"/>
      <c r="N199" s="22"/>
      <c r="O199" s="46"/>
      <c r="P199" s="47"/>
      <c r="Q199" s="47"/>
      <c r="R199" s="47"/>
      <c r="S199" s="47"/>
      <c r="T199" s="47"/>
      <c r="U199" s="46"/>
      <c r="V199" s="46"/>
    </row>
    <row r="200" spans="1:22" s="35" customFormat="1" ht="160.5" hidden="1" customHeight="1" x14ac:dyDescent="0.25">
      <c r="B200" s="31">
        <v>1</v>
      </c>
      <c r="C200" s="31" t="s">
        <v>846</v>
      </c>
      <c r="D200" s="31" t="s">
        <v>847</v>
      </c>
      <c r="E200" s="31" t="s">
        <v>9</v>
      </c>
      <c r="F200" s="31" t="s">
        <v>219</v>
      </c>
      <c r="G200" s="31" t="s">
        <v>220</v>
      </c>
      <c r="H200" s="31" t="s">
        <v>510</v>
      </c>
      <c r="I200" s="31" t="s">
        <v>865</v>
      </c>
      <c r="J200" s="33">
        <v>45000000</v>
      </c>
      <c r="K200" s="33">
        <v>18000000</v>
      </c>
      <c r="L200" s="31" t="s">
        <v>74</v>
      </c>
      <c r="M200" s="31" t="s">
        <v>645</v>
      </c>
      <c r="N200" s="31" t="s">
        <v>56</v>
      </c>
      <c r="O200" s="113" t="s">
        <v>867</v>
      </c>
      <c r="P200" s="48" t="s">
        <v>869</v>
      </c>
      <c r="Q200" s="49" t="s">
        <v>867</v>
      </c>
      <c r="R200" s="49" t="s">
        <v>868</v>
      </c>
      <c r="S200" s="49" t="s">
        <v>868</v>
      </c>
      <c r="T200" s="49" t="s">
        <v>868</v>
      </c>
      <c r="U200" s="49" t="s">
        <v>868</v>
      </c>
      <c r="V200" s="49" t="s">
        <v>893</v>
      </c>
    </row>
    <row r="201" spans="1:22" s="35" customFormat="1" ht="160.5" hidden="1" customHeight="1" x14ac:dyDescent="0.25">
      <c r="B201" s="31">
        <f>B200+1</f>
        <v>2</v>
      </c>
      <c r="C201" s="31" t="s">
        <v>846</v>
      </c>
      <c r="D201" s="31" t="s">
        <v>847</v>
      </c>
      <c r="E201" s="31" t="s">
        <v>957</v>
      </c>
      <c r="F201" s="31" t="s">
        <v>221</v>
      </c>
      <c r="G201" s="31" t="s">
        <v>222</v>
      </c>
      <c r="H201" s="32" t="s">
        <v>522</v>
      </c>
      <c r="I201" s="31" t="s">
        <v>865</v>
      </c>
      <c r="J201" s="33">
        <v>97500000</v>
      </c>
      <c r="K201" s="33">
        <v>39000000</v>
      </c>
      <c r="L201" s="31" t="s">
        <v>74</v>
      </c>
      <c r="M201" s="31" t="s">
        <v>645</v>
      </c>
      <c r="N201" s="31" t="s">
        <v>57</v>
      </c>
      <c r="O201" s="113" t="s">
        <v>867</v>
      </c>
      <c r="P201" s="49" t="s">
        <v>868</v>
      </c>
      <c r="Q201" s="49" t="s">
        <v>866</v>
      </c>
      <c r="R201" s="49" t="s">
        <v>868</v>
      </c>
      <c r="S201" s="49" t="s">
        <v>868</v>
      </c>
      <c r="T201" s="49" t="s">
        <v>868</v>
      </c>
      <c r="U201" s="49" t="s">
        <v>868</v>
      </c>
      <c r="V201" s="49" t="s">
        <v>893</v>
      </c>
    </row>
    <row r="202" spans="1:22" s="35" customFormat="1" ht="160.5" hidden="1" customHeight="1" x14ac:dyDescent="0.25">
      <c r="B202" s="31">
        <f t="shared" ref="B202:B220" si="7">B201+1</f>
        <v>3</v>
      </c>
      <c r="C202" s="31" t="s">
        <v>846</v>
      </c>
      <c r="D202" s="31" t="s">
        <v>847</v>
      </c>
      <c r="E202" s="31" t="s">
        <v>957</v>
      </c>
      <c r="F202" s="31" t="s">
        <v>223</v>
      </c>
      <c r="G202" s="31" t="s">
        <v>222</v>
      </c>
      <c r="H202" s="32" t="s">
        <v>522</v>
      </c>
      <c r="I202" s="31" t="s">
        <v>865</v>
      </c>
      <c r="J202" s="33">
        <v>43233000</v>
      </c>
      <c r="K202" s="33">
        <v>17293200</v>
      </c>
      <c r="L202" s="31" t="s">
        <v>74</v>
      </c>
      <c r="M202" s="31" t="s">
        <v>648</v>
      </c>
      <c r="N202" s="31" t="s">
        <v>57</v>
      </c>
      <c r="O202" s="113" t="s">
        <v>867</v>
      </c>
      <c r="P202" s="49" t="s">
        <v>868</v>
      </c>
      <c r="Q202" s="49" t="s">
        <v>866</v>
      </c>
      <c r="R202" s="49" t="s">
        <v>868</v>
      </c>
      <c r="S202" s="49" t="s">
        <v>868</v>
      </c>
      <c r="T202" s="49" t="s">
        <v>868</v>
      </c>
      <c r="U202" s="49" t="s">
        <v>868</v>
      </c>
      <c r="V202" s="49" t="s">
        <v>893</v>
      </c>
    </row>
    <row r="203" spans="1:22" s="35" customFormat="1" ht="160.5" hidden="1" customHeight="1" x14ac:dyDescent="0.25">
      <c r="B203" s="31">
        <f t="shared" si="7"/>
        <v>4</v>
      </c>
      <c r="C203" s="31" t="s">
        <v>846</v>
      </c>
      <c r="D203" s="31" t="s">
        <v>847</v>
      </c>
      <c r="E203" s="31" t="s">
        <v>957</v>
      </c>
      <c r="F203" s="31" t="s">
        <v>224</v>
      </c>
      <c r="G203" s="31" t="s">
        <v>222</v>
      </c>
      <c r="H203" s="32" t="s">
        <v>522</v>
      </c>
      <c r="I203" s="31" t="s">
        <v>865</v>
      </c>
      <c r="J203" s="33">
        <v>5367000</v>
      </c>
      <c r="K203" s="33">
        <v>2146800</v>
      </c>
      <c r="L203" s="31" t="s">
        <v>74</v>
      </c>
      <c r="M203" s="31" t="s">
        <v>648</v>
      </c>
      <c r="N203" s="31" t="s">
        <v>57</v>
      </c>
      <c r="O203" s="113" t="s">
        <v>867</v>
      </c>
      <c r="P203" s="48" t="s">
        <v>869</v>
      </c>
      <c r="Q203" s="49" t="s">
        <v>867</v>
      </c>
      <c r="R203" s="49" t="s">
        <v>869</v>
      </c>
      <c r="S203" s="49" t="s">
        <v>869</v>
      </c>
      <c r="T203" s="49" t="s">
        <v>869</v>
      </c>
      <c r="U203" s="49" t="s">
        <v>869</v>
      </c>
      <c r="V203" s="49" t="s">
        <v>893</v>
      </c>
    </row>
    <row r="204" spans="1:22" s="35" customFormat="1" ht="160.5" hidden="1" customHeight="1" x14ac:dyDescent="0.25">
      <c r="B204" s="31">
        <f t="shared" si="7"/>
        <v>5</v>
      </c>
      <c r="C204" s="31" t="s">
        <v>846</v>
      </c>
      <c r="D204" s="31" t="s">
        <v>847</v>
      </c>
      <c r="E204" s="31" t="s">
        <v>175</v>
      </c>
      <c r="F204" s="31" t="s">
        <v>225</v>
      </c>
      <c r="G204" s="31" t="s">
        <v>226</v>
      </c>
      <c r="H204" s="32" t="s">
        <v>530</v>
      </c>
      <c r="I204" s="31" t="s">
        <v>865</v>
      </c>
      <c r="J204" s="33">
        <v>11400000</v>
      </c>
      <c r="K204" s="33">
        <v>4560000</v>
      </c>
      <c r="L204" s="31" t="s">
        <v>74</v>
      </c>
      <c r="M204" s="31" t="s">
        <v>648</v>
      </c>
      <c r="N204" s="31" t="s">
        <v>57</v>
      </c>
      <c r="O204" s="113" t="s">
        <v>867</v>
      </c>
      <c r="P204" s="48" t="s">
        <v>869</v>
      </c>
      <c r="Q204" s="49" t="s">
        <v>867</v>
      </c>
      <c r="R204" s="49" t="s">
        <v>869</v>
      </c>
      <c r="S204" s="49" t="s">
        <v>869</v>
      </c>
      <c r="T204" s="49" t="s">
        <v>869</v>
      </c>
      <c r="U204" s="49" t="s">
        <v>869</v>
      </c>
      <c r="V204" s="49" t="s">
        <v>893</v>
      </c>
    </row>
    <row r="205" spans="1:22" s="35" customFormat="1" ht="160.5" hidden="1" customHeight="1" x14ac:dyDescent="0.25">
      <c r="B205" s="31">
        <f t="shared" si="7"/>
        <v>6</v>
      </c>
      <c r="C205" s="31" t="s">
        <v>846</v>
      </c>
      <c r="D205" s="31" t="s">
        <v>847</v>
      </c>
      <c r="E205" s="31" t="s">
        <v>164</v>
      </c>
      <c r="F205" s="31" t="s">
        <v>227</v>
      </c>
      <c r="G205" s="31" t="s">
        <v>228</v>
      </c>
      <c r="H205" s="32" t="s">
        <v>539</v>
      </c>
      <c r="I205" s="31" t="s">
        <v>865</v>
      </c>
      <c r="J205" s="33">
        <v>22500000</v>
      </c>
      <c r="K205" s="33">
        <v>9000000</v>
      </c>
      <c r="L205" s="31" t="s">
        <v>74</v>
      </c>
      <c r="M205" s="31" t="s">
        <v>652</v>
      </c>
      <c r="N205" s="31" t="s">
        <v>57</v>
      </c>
      <c r="O205" s="113" t="s">
        <v>867</v>
      </c>
      <c r="P205" s="48" t="s">
        <v>869</v>
      </c>
      <c r="Q205" s="49" t="s">
        <v>867</v>
      </c>
      <c r="R205" s="49" t="s">
        <v>869</v>
      </c>
      <c r="S205" s="49" t="s">
        <v>869</v>
      </c>
      <c r="T205" s="49" t="s">
        <v>869</v>
      </c>
      <c r="U205" s="49" t="s">
        <v>869</v>
      </c>
      <c r="V205" s="49" t="s">
        <v>893</v>
      </c>
    </row>
    <row r="206" spans="1:22" s="35" customFormat="1" ht="160.5" hidden="1" customHeight="1" x14ac:dyDescent="0.25">
      <c r="B206" s="31">
        <f t="shared" si="7"/>
        <v>7</v>
      </c>
      <c r="C206" s="31" t="s">
        <v>846</v>
      </c>
      <c r="D206" s="31" t="s">
        <v>847</v>
      </c>
      <c r="E206" s="31" t="s">
        <v>16</v>
      </c>
      <c r="F206" s="31" t="s">
        <v>229</v>
      </c>
      <c r="G206" s="31" t="s">
        <v>230</v>
      </c>
      <c r="H206" s="32" t="s">
        <v>550</v>
      </c>
      <c r="I206" s="31" t="s">
        <v>865</v>
      </c>
      <c r="J206" s="33">
        <v>150650000</v>
      </c>
      <c r="K206" s="33">
        <v>60260000</v>
      </c>
      <c r="L206" s="31" t="s">
        <v>74</v>
      </c>
      <c r="M206" s="31" t="s">
        <v>654</v>
      </c>
      <c r="N206" s="31" t="s">
        <v>56</v>
      </c>
      <c r="O206" s="113" t="s">
        <v>867</v>
      </c>
      <c r="P206" s="48" t="s">
        <v>869</v>
      </c>
      <c r="Q206" s="49" t="s">
        <v>867</v>
      </c>
      <c r="R206" s="49" t="s">
        <v>868</v>
      </c>
      <c r="S206" s="49" t="s">
        <v>868</v>
      </c>
      <c r="T206" s="49" t="s">
        <v>868</v>
      </c>
      <c r="U206" s="49" t="s">
        <v>868</v>
      </c>
      <c r="V206" s="49" t="s">
        <v>893</v>
      </c>
    </row>
    <row r="207" spans="1:22" s="35" customFormat="1" ht="160.5" hidden="1" customHeight="1" x14ac:dyDescent="0.25">
      <c r="B207" s="31">
        <f t="shared" si="7"/>
        <v>8</v>
      </c>
      <c r="C207" s="31" t="s">
        <v>846</v>
      </c>
      <c r="D207" s="31" t="s">
        <v>847</v>
      </c>
      <c r="E207" s="31" t="s">
        <v>13</v>
      </c>
      <c r="F207" s="31" t="s">
        <v>231</v>
      </c>
      <c r="G207" s="31" t="s">
        <v>232</v>
      </c>
      <c r="H207" s="32" t="s">
        <v>554</v>
      </c>
      <c r="I207" s="31" t="s">
        <v>865</v>
      </c>
      <c r="J207" s="33">
        <v>37500175</v>
      </c>
      <c r="K207" s="33">
        <v>15000070</v>
      </c>
      <c r="L207" s="31" t="s">
        <v>74</v>
      </c>
      <c r="M207" s="31" t="s">
        <v>656</v>
      </c>
      <c r="N207" s="32" t="s">
        <v>56</v>
      </c>
      <c r="O207" s="48" t="s">
        <v>868</v>
      </c>
      <c r="P207" s="48" t="s">
        <v>869</v>
      </c>
      <c r="Q207" s="49" t="s">
        <v>868</v>
      </c>
      <c r="R207" s="49" t="s">
        <v>869</v>
      </c>
      <c r="S207" s="49" t="s">
        <v>869</v>
      </c>
      <c r="T207" s="49" t="s">
        <v>869</v>
      </c>
      <c r="U207" s="49" t="s">
        <v>869</v>
      </c>
      <c r="V207" s="49" t="s">
        <v>893</v>
      </c>
    </row>
    <row r="208" spans="1:22" s="35" customFormat="1" ht="160.5" hidden="1" customHeight="1" x14ac:dyDescent="0.25">
      <c r="B208" s="31">
        <f t="shared" si="7"/>
        <v>9</v>
      </c>
      <c r="C208" s="31" t="s">
        <v>846</v>
      </c>
      <c r="D208" s="31" t="s">
        <v>847</v>
      </c>
      <c r="E208" s="31" t="s">
        <v>13</v>
      </c>
      <c r="F208" s="31" t="s">
        <v>233</v>
      </c>
      <c r="G208" s="31" t="s">
        <v>232</v>
      </c>
      <c r="H208" s="32" t="s">
        <v>554</v>
      </c>
      <c r="I208" s="31" t="s">
        <v>865</v>
      </c>
      <c r="J208" s="33">
        <v>31250000</v>
      </c>
      <c r="K208" s="33">
        <v>12500000</v>
      </c>
      <c r="L208" s="31" t="s">
        <v>74</v>
      </c>
      <c r="M208" s="31" t="s">
        <v>657</v>
      </c>
      <c r="N208" s="32" t="s">
        <v>56</v>
      </c>
      <c r="O208" s="48" t="s">
        <v>868</v>
      </c>
      <c r="P208" s="48" t="s">
        <v>869</v>
      </c>
      <c r="Q208" s="49" t="s">
        <v>868</v>
      </c>
      <c r="R208" s="49" t="s">
        <v>869</v>
      </c>
      <c r="S208" s="49" t="s">
        <v>869</v>
      </c>
      <c r="T208" s="49" t="s">
        <v>869</v>
      </c>
      <c r="U208" s="49" t="s">
        <v>869</v>
      </c>
      <c r="V208" s="49" t="s">
        <v>893</v>
      </c>
    </row>
    <row r="209" spans="1:22" s="35" customFormat="1" ht="160.5" hidden="1" customHeight="1" x14ac:dyDescent="0.25">
      <c r="B209" s="31">
        <f t="shared" si="7"/>
        <v>10</v>
      </c>
      <c r="C209" s="31" t="s">
        <v>846</v>
      </c>
      <c r="D209" s="31" t="s">
        <v>847</v>
      </c>
      <c r="E209" s="31" t="s">
        <v>13</v>
      </c>
      <c r="F209" s="31" t="s">
        <v>234</v>
      </c>
      <c r="G209" s="31" t="s">
        <v>232</v>
      </c>
      <c r="H209" s="32" t="s">
        <v>554</v>
      </c>
      <c r="I209" s="31" t="s">
        <v>865</v>
      </c>
      <c r="J209" s="33">
        <v>37500000</v>
      </c>
      <c r="K209" s="33">
        <v>15000000</v>
      </c>
      <c r="L209" s="31" t="s">
        <v>74</v>
      </c>
      <c r="M209" s="31" t="s">
        <v>657</v>
      </c>
      <c r="N209" s="32" t="s">
        <v>56</v>
      </c>
      <c r="O209" s="48" t="s">
        <v>868</v>
      </c>
      <c r="P209" s="48" t="s">
        <v>869</v>
      </c>
      <c r="Q209" s="49" t="s">
        <v>868</v>
      </c>
      <c r="R209" s="49" t="s">
        <v>869</v>
      </c>
      <c r="S209" s="49" t="s">
        <v>869</v>
      </c>
      <c r="T209" s="49" t="s">
        <v>869</v>
      </c>
      <c r="U209" s="49" t="s">
        <v>869</v>
      </c>
      <c r="V209" s="49" t="s">
        <v>893</v>
      </c>
    </row>
    <row r="210" spans="1:22" s="35" customFormat="1" ht="160.5" hidden="1" customHeight="1" x14ac:dyDescent="0.25">
      <c r="B210" s="31">
        <f t="shared" si="7"/>
        <v>11</v>
      </c>
      <c r="C210" s="31" t="s">
        <v>846</v>
      </c>
      <c r="D210" s="31" t="s">
        <v>847</v>
      </c>
      <c r="E210" s="31" t="s">
        <v>6</v>
      </c>
      <c r="F210" s="31" t="s">
        <v>235</v>
      </c>
      <c r="G210" s="31" t="s">
        <v>236</v>
      </c>
      <c r="H210" s="32" t="s">
        <v>114</v>
      </c>
      <c r="I210" s="31" t="s">
        <v>865</v>
      </c>
      <c r="J210" s="33">
        <v>14615939.200000001</v>
      </c>
      <c r="K210" s="33">
        <v>5846375.6000000006</v>
      </c>
      <c r="L210" s="31" t="s">
        <v>74</v>
      </c>
      <c r="M210" s="31" t="s">
        <v>659</v>
      </c>
      <c r="N210" s="31" t="s">
        <v>57</v>
      </c>
      <c r="O210" s="113" t="s">
        <v>867</v>
      </c>
      <c r="P210" s="48" t="s">
        <v>869</v>
      </c>
      <c r="Q210" s="49" t="s">
        <v>867</v>
      </c>
      <c r="R210" s="49" t="s">
        <v>868</v>
      </c>
      <c r="S210" s="49" t="s">
        <v>868</v>
      </c>
      <c r="T210" s="49" t="s">
        <v>868</v>
      </c>
      <c r="U210" s="49" t="s">
        <v>868</v>
      </c>
      <c r="V210" s="49" t="s">
        <v>893</v>
      </c>
    </row>
    <row r="211" spans="1:22" s="35" customFormat="1" ht="160.5" hidden="1" customHeight="1" x14ac:dyDescent="0.25">
      <c r="B211" s="31">
        <f t="shared" si="7"/>
        <v>12</v>
      </c>
      <c r="C211" s="31" t="s">
        <v>846</v>
      </c>
      <c r="D211" s="31" t="s">
        <v>847</v>
      </c>
      <c r="E211" s="31" t="s">
        <v>6</v>
      </c>
      <c r="F211" s="31" t="s">
        <v>237</v>
      </c>
      <c r="G211" s="31" t="s">
        <v>236</v>
      </c>
      <c r="H211" s="32" t="s">
        <v>114</v>
      </c>
      <c r="I211" s="31" t="s">
        <v>865</v>
      </c>
      <c r="J211" s="33">
        <v>35026564.800000004</v>
      </c>
      <c r="K211" s="33">
        <v>14010626</v>
      </c>
      <c r="L211" s="31" t="s">
        <v>74</v>
      </c>
      <c r="M211" s="31" t="s">
        <v>659</v>
      </c>
      <c r="N211" s="31" t="s">
        <v>57</v>
      </c>
      <c r="O211" s="113" t="s">
        <v>867</v>
      </c>
      <c r="P211" s="48" t="s">
        <v>869</v>
      </c>
      <c r="Q211" s="49" t="s">
        <v>867</v>
      </c>
      <c r="R211" s="49" t="s">
        <v>869</v>
      </c>
      <c r="S211" s="49" t="s">
        <v>869</v>
      </c>
      <c r="T211" s="49" t="s">
        <v>869</v>
      </c>
      <c r="U211" s="49" t="s">
        <v>869</v>
      </c>
      <c r="V211" s="49" t="s">
        <v>893</v>
      </c>
    </row>
    <row r="212" spans="1:22" s="35" customFormat="1" ht="160.5" hidden="1" customHeight="1" x14ac:dyDescent="0.25">
      <c r="B212" s="31">
        <f t="shared" si="7"/>
        <v>13</v>
      </c>
      <c r="C212" s="31" t="s">
        <v>846</v>
      </c>
      <c r="D212" s="31" t="s">
        <v>847</v>
      </c>
      <c r="E212" s="31" t="s">
        <v>6</v>
      </c>
      <c r="F212" s="31" t="s">
        <v>238</v>
      </c>
      <c r="G212" s="31" t="s">
        <v>236</v>
      </c>
      <c r="H212" s="32" t="s">
        <v>114</v>
      </c>
      <c r="I212" s="31" t="s">
        <v>865</v>
      </c>
      <c r="J212" s="33">
        <v>47500000</v>
      </c>
      <c r="K212" s="33">
        <v>19000000</v>
      </c>
      <c r="L212" s="31" t="s">
        <v>74</v>
      </c>
      <c r="M212" s="31" t="s">
        <v>660</v>
      </c>
      <c r="N212" s="31" t="s">
        <v>57</v>
      </c>
      <c r="O212" s="113" t="s">
        <v>867</v>
      </c>
      <c r="P212" s="48" t="s">
        <v>869</v>
      </c>
      <c r="Q212" s="49" t="s">
        <v>867</v>
      </c>
      <c r="R212" s="49" t="s">
        <v>869</v>
      </c>
      <c r="S212" s="49" t="s">
        <v>869</v>
      </c>
      <c r="T212" s="49" t="s">
        <v>869</v>
      </c>
      <c r="U212" s="49" t="s">
        <v>869</v>
      </c>
      <c r="V212" s="49" t="s">
        <v>893</v>
      </c>
    </row>
    <row r="213" spans="1:22" s="35" customFormat="1" ht="160.5" hidden="1" customHeight="1" x14ac:dyDescent="0.25">
      <c r="B213" s="31">
        <f t="shared" si="7"/>
        <v>14</v>
      </c>
      <c r="C213" s="31" t="s">
        <v>846</v>
      </c>
      <c r="D213" s="31" t="s">
        <v>847</v>
      </c>
      <c r="E213" s="31" t="s">
        <v>661</v>
      </c>
      <c r="F213" s="31" t="s">
        <v>241</v>
      </c>
      <c r="G213" s="31" t="s">
        <v>240</v>
      </c>
      <c r="H213" s="37" t="s">
        <v>567</v>
      </c>
      <c r="I213" s="31" t="s">
        <v>865</v>
      </c>
      <c r="J213" s="33">
        <v>22740909</v>
      </c>
      <c r="K213" s="33">
        <v>9096363</v>
      </c>
      <c r="L213" s="31" t="s">
        <v>74</v>
      </c>
      <c r="M213" s="31" t="s">
        <v>663</v>
      </c>
      <c r="N213" s="31" t="s">
        <v>56</v>
      </c>
      <c r="O213" s="48" t="s">
        <v>868</v>
      </c>
      <c r="P213" s="49" t="s">
        <v>870</v>
      </c>
      <c r="Q213" s="49" t="s">
        <v>868</v>
      </c>
      <c r="R213" s="49" t="s">
        <v>869</v>
      </c>
      <c r="S213" s="49" t="s">
        <v>869</v>
      </c>
      <c r="T213" s="49" t="s">
        <v>870</v>
      </c>
      <c r="U213" s="49" t="s">
        <v>870</v>
      </c>
      <c r="V213" s="49" t="s">
        <v>893</v>
      </c>
    </row>
    <row r="214" spans="1:22" s="35" customFormat="1" ht="160.5" hidden="1" customHeight="1" x14ac:dyDescent="0.25">
      <c r="B214" s="31">
        <f t="shared" si="7"/>
        <v>15</v>
      </c>
      <c r="C214" s="31" t="s">
        <v>846</v>
      </c>
      <c r="D214" s="31" t="s">
        <v>847</v>
      </c>
      <c r="E214" s="31" t="s">
        <v>7</v>
      </c>
      <c r="F214" s="31" t="s">
        <v>242</v>
      </c>
      <c r="G214" s="31" t="s">
        <v>243</v>
      </c>
      <c r="H214" s="31" t="s">
        <v>508</v>
      </c>
      <c r="I214" s="31" t="s">
        <v>865</v>
      </c>
      <c r="J214" s="33">
        <v>5000000</v>
      </c>
      <c r="K214" s="33">
        <v>2000000</v>
      </c>
      <c r="L214" s="31" t="s">
        <v>74</v>
      </c>
      <c r="M214" s="31" t="s">
        <v>1684</v>
      </c>
      <c r="N214" s="32" t="s">
        <v>57</v>
      </c>
      <c r="O214" s="48" t="s">
        <v>868</v>
      </c>
      <c r="P214" s="49" t="s">
        <v>870</v>
      </c>
      <c r="Q214" s="49" t="s">
        <v>868</v>
      </c>
      <c r="R214" s="49" t="s">
        <v>870</v>
      </c>
      <c r="S214" s="49" t="s">
        <v>870</v>
      </c>
      <c r="T214" s="49" t="s">
        <v>870</v>
      </c>
      <c r="U214" s="49" t="s">
        <v>870</v>
      </c>
      <c r="V214" s="49" t="s">
        <v>893</v>
      </c>
    </row>
    <row r="215" spans="1:22" s="35" customFormat="1" ht="160.5" hidden="1" customHeight="1" x14ac:dyDescent="0.25">
      <c r="B215" s="31">
        <f t="shared" si="7"/>
        <v>16</v>
      </c>
      <c r="C215" s="31" t="s">
        <v>846</v>
      </c>
      <c r="D215" s="31" t="s">
        <v>847</v>
      </c>
      <c r="E215" s="31" t="s">
        <v>7</v>
      </c>
      <c r="F215" s="31" t="s">
        <v>244</v>
      </c>
      <c r="G215" s="31" t="s">
        <v>243</v>
      </c>
      <c r="H215" s="31" t="s">
        <v>508</v>
      </c>
      <c r="I215" s="31" t="s">
        <v>865</v>
      </c>
      <c r="J215" s="33">
        <v>65000000</v>
      </c>
      <c r="K215" s="33">
        <v>26000000</v>
      </c>
      <c r="L215" s="31" t="s">
        <v>74</v>
      </c>
      <c r="M215" s="31" t="s">
        <v>666</v>
      </c>
      <c r="N215" s="31" t="s">
        <v>57</v>
      </c>
      <c r="O215" s="113" t="s">
        <v>867</v>
      </c>
      <c r="P215" s="48" t="s">
        <v>869</v>
      </c>
      <c r="Q215" s="49" t="s">
        <v>867</v>
      </c>
      <c r="R215" s="49" t="s">
        <v>869</v>
      </c>
      <c r="S215" s="49" t="s">
        <v>869</v>
      </c>
      <c r="T215" s="49" t="s">
        <v>869</v>
      </c>
      <c r="U215" s="49" t="s">
        <v>869</v>
      </c>
      <c r="V215" s="49" t="s">
        <v>893</v>
      </c>
    </row>
    <row r="216" spans="1:22" s="35" customFormat="1" ht="160.5" hidden="1" customHeight="1" x14ac:dyDescent="0.25">
      <c r="B216" s="31">
        <f t="shared" si="7"/>
        <v>17</v>
      </c>
      <c r="C216" s="31" t="s">
        <v>846</v>
      </c>
      <c r="D216" s="31" t="s">
        <v>847</v>
      </c>
      <c r="E216" s="31" t="s">
        <v>7</v>
      </c>
      <c r="F216" s="31" t="s">
        <v>245</v>
      </c>
      <c r="G216" s="31" t="s">
        <v>246</v>
      </c>
      <c r="H216" s="31" t="s">
        <v>510</v>
      </c>
      <c r="I216" s="31" t="s">
        <v>865</v>
      </c>
      <c r="J216" s="33">
        <v>10000000</v>
      </c>
      <c r="K216" s="33">
        <v>4000000</v>
      </c>
      <c r="L216" s="31" t="s">
        <v>74</v>
      </c>
      <c r="M216" s="31" t="s">
        <v>1684</v>
      </c>
      <c r="N216" s="31" t="s">
        <v>57</v>
      </c>
      <c r="O216" s="113" t="s">
        <v>867</v>
      </c>
      <c r="P216" s="48" t="s">
        <v>869</v>
      </c>
      <c r="Q216" s="49" t="s">
        <v>867</v>
      </c>
      <c r="R216" s="49" t="s">
        <v>869</v>
      </c>
      <c r="S216" s="49" t="s">
        <v>869</v>
      </c>
      <c r="T216" s="49" t="s">
        <v>869</v>
      </c>
      <c r="U216" s="49" t="s">
        <v>869</v>
      </c>
      <c r="V216" s="49" t="s">
        <v>893</v>
      </c>
    </row>
    <row r="217" spans="1:22" s="35" customFormat="1" ht="160.5" hidden="1" customHeight="1" x14ac:dyDescent="0.25">
      <c r="B217" s="31">
        <f t="shared" si="7"/>
        <v>18</v>
      </c>
      <c r="C217" s="31" t="s">
        <v>846</v>
      </c>
      <c r="D217" s="31" t="s">
        <v>847</v>
      </c>
      <c r="E217" s="31" t="s">
        <v>7</v>
      </c>
      <c r="F217" s="31" t="s">
        <v>247</v>
      </c>
      <c r="G217" s="31" t="s">
        <v>246</v>
      </c>
      <c r="H217" s="31" t="s">
        <v>510</v>
      </c>
      <c r="I217" s="31" t="s">
        <v>865</v>
      </c>
      <c r="J217" s="33">
        <v>35000000</v>
      </c>
      <c r="K217" s="33">
        <v>14000000</v>
      </c>
      <c r="L217" s="31" t="s">
        <v>74</v>
      </c>
      <c r="M217" s="31" t="s">
        <v>1684</v>
      </c>
      <c r="N217" s="32" t="s">
        <v>57</v>
      </c>
      <c r="O217" s="48" t="s">
        <v>868</v>
      </c>
      <c r="P217" s="49" t="s">
        <v>870</v>
      </c>
      <c r="Q217" s="49" t="s">
        <v>868</v>
      </c>
      <c r="R217" s="49" t="s">
        <v>869</v>
      </c>
      <c r="S217" s="49" t="s">
        <v>869</v>
      </c>
      <c r="T217" s="49" t="s">
        <v>869</v>
      </c>
      <c r="U217" s="49" t="s">
        <v>869</v>
      </c>
      <c r="V217" s="49" t="s">
        <v>893</v>
      </c>
    </row>
    <row r="218" spans="1:22" s="35" customFormat="1" ht="160.5" hidden="1" customHeight="1" x14ac:dyDescent="0.25">
      <c r="B218" s="31">
        <f t="shared" si="7"/>
        <v>19</v>
      </c>
      <c r="C218" s="31" t="s">
        <v>846</v>
      </c>
      <c r="D218" s="31" t="s">
        <v>847</v>
      </c>
      <c r="E218" s="31" t="s">
        <v>7</v>
      </c>
      <c r="F218" s="31" t="s">
        <v>248</v>
      </c>
      <c r="G218" s="31" t="s">
        <v>249</v>
      </c>
      <c r="H218" s="31" t="s">
        <v>513</v>
      </c>
      <c r="I218" s="31" t="s">
        <v>865</v>
      </c>
      <c r="J218" s="33">
        <v>75255447.5</v>
      </c>
      <c r="K218" s="33">
        <v>30102179</v>
      </c>
      <c r="L218" s="31" t="s">
        <v>74</v>
      </c>
      <c r="M218" s="31" t="s">
        <v>1684</v>
      </c>
      <c r="N218" s="32" t="s">
        <v>57</v>
      </c>
      <c r="O218" s="48" t="s">
        <v>868</v>
      </c>
      <c r="P218" s="49" t="s">
        <v>870</v>
      </c>
      <c r="Q218" s="49" t="s">
        <v>868</v>
      </c>
      <c r="R218" s="49" t="s">
        <v>869</v>
      </c>
      <c r="S218" s="49" t="s">
        <v>869</v>
      </c>
      <c r="T218" s="49" t="s">
        <v>869</v>
      </c>
      <c r="U218" s="49" t="s">
        <v>869</v>
      </c>
      <c r="V218" s="49" t="s">
        <v>893</v>
      </c>
    </row>
    <row r="219" spans="1:22" s="35" customFormat="1" ht="160.5" hidden="1" customHeight="1" x14ac:dyDescent="0.25">
      <c r="B219" s="31">
        <f t="shared" si="7"/>
        <v>20</v>
      </c>
      <c r="C219" s="31" t="s">
        <v>846</v>
      </c>
      <c r="D219" s="31" t="s">
        <v>847</v>
      </c>
      <c r="E219" s="31" t="s">
        <v>7</v>
      </c>
      <c r="F219" s="31" t="s">
        <v>250</v>
      </c>
      <c r="G219" s="31" t="s">
        <v>249</v>
      </c>
      <c r="H219" s="31" t="s">
        <v>513</v>
      </c>
      <c r="I219" s="31" t="s">
        <v>865</v>
      </c>
      <c r="J219" s="33">
        <v>62500000</v>
      </c>
      <c r="K219" s="33">
        <v>25000000</v>
      </c>
      <c r="L219" s="31" t="s">
        <v>74</v>
      </c>
      <c r="M219" s="31" t="s">
        <v>130</v>
      </c>
      <c r="N219" s="31" t="s">
        <v>57</v>
      </c>
      <c r="O219" s="48" t="s">
        <v>868</v>
      </c>
      <c r="P219" s="49" t="s">
        <v>870</v>
      </c>
      <c r="Q219" s="49" t="s">
        <v>868</v>
      </c>
      <c r="R219" s="49" t="s">
        <v>869</v>
      </c>
      <c r="S219" s="49" t="s">
        <v>869</v>
      </c>
      <c r="T219" s="49" t="s">
        <v>870</v>
      </c>
      <c r="U219" s="49" t="s">
        <v>870</v>
      </c>
      <c r="V219" s="49" t="s">
        <v>893</v>
      </c>
    </row>
    <row r="220" spans="1:22" s="35" customFormat="1" ht="160.5" hidden="1" customHeight="1" x14ac:dyDescent="0.25">
      <c r="B220" s="31">
        <f t="shared" si="7"/>
        <v>21</v>
      </c>
      <c r="C220" s="31" t="s">
        <v>846</v>
      </c>
      <c r="D220" s="31" t="s">
        <v>847</v>
      </c>
      <c r="E220" s="31" t="s">
        <v>7</v>
      </c>
      <c r="F220" s="31" t="s">
        <v>251</v>
      </c>
      <c r="G220" s="31" t="s">
        <v>249</v>
      </c>
      <c r="H220" s="31" t="s">
        <v>513</v>
      </c>
      <c r="I220" s="31" t="s">
        <v>865</v>
      </c>
      <c r="J220" s="33">
        <v>12000000</v>
      </c>
      <c r="K220" s="33">
        <v>4800000</v>
      </c>
      <c r="L220" s="31" t="s">
        <v>74</v>
      </c>
      <c r="M220" s="31" t="s">
        <v>822</v>
      </c>
      <c r="N220" s="31" t="s">
        <v>57</v>
      </c>
      <c r="O220" s="48" t="s">
        <v>868</v>
      </c>
      <c r="P220" s="49" t="s">
        <v>870</v>
      </c>
      <c r="Q220" s="49" t="s">
        <v>868</v>
      </c>
      <c r="R220" s="49" t="s">
        <v>869</v>
      </c>
      <c r="S220" s="49" t="s">
        <v>869</v>
      </c>
      <c r="T220" s="49" t="s">
        <v>870</v>
      </c>
      <c r="U220" s="49" t="s">
        <v>870</v>
      </c>
      <c r="V220" s="49" t="s">
        <v>893</v>
      </c>
    </row>
    <row r="221" spans="1:22" s="25" customFormat="1" ht="409.5" hidden="1" x14ac:dyDescent="0.25">
      <c r="A221" s="21"/>
      <c r="B221" s="22">
        <v>21</v>
      </c>
      <c r="C221" s="22" t="s">
        <v>931</v>
      </c>
      <c r="D221" s="22" t="s">
        <v>820</v>
      </c>
      <c r="E221" s="22" t="s">
        <v>910</v>
      </c>
      <c r="F221" s="22"/>
      <c r="G221" s="22"/>
      <c r="H221" s="23"/>
      <c r="I221" s="22"/>
      <c r="J221" s="24">
        <f>SUM(J200:J220)</f>
        <v>866539035.5</v>
      </c>
      <c r="K221" s="24">
        <f>SUM(K200:K220)</f>
        <v>346615613.60000002</v>
      </c>
      <c r="L221" s="22"/>
      <c r="M221" s="22"/>
      <c r="N221" s="23"/>
      <c r="O221" s="46"/>
      <c r="P221" s="47"/>
      <c r="Q221" s="47"/>
      <c r="R221" s="47"/>
      <c r="S221" s="47"/>
      <c r="T221" s="47"/>
      <c r="U221" s="46"/>
      <c r="V221" s="46"/>
    </row>
    <row r="222" spans="1:22" s="34" customFormat="1" ht="160.5" hidden="1" customHeight="1" x14ac:dyDescent="0.25">
      <c r="B222" s="31">
        <v>1</v>
      </c>
      <c r="C222" s="31" t="s">
        <v>848</v>
      </c>
      <c r="D222" s="32" t="s">
        <v>849</v>
      </c>
      <c r="E222" s="31" t="s">
        <v>7</v>
      </c>
      <c r="F222" s="31" t="s">
        <v>1012</v>
      </c>
      <c r="G222" s="31" t="s">
        <v>670</v>
      </c>
      <c r="H222" s="31" t="s">
        <v>747</v>
      </c>
      <c r="I222" s="32" t="s">
        <v>671</v>
      </c>
      <c r="J222" s="80">
        <v>98612585.882352948</v>
      </c>
      <c r="K222" s="80">
        <v>83820698</v>
      </c>
      <c r="L222" s="81" t="s">
        <v>129</v>
      </c>
      <c r="M222" s="82" t="s">
        <v>130</v>
      </c>
      <c r="N222" s="31" t="s">
        <v>144</v>
      </c>
      <c r="O222" s="48" t="s">
        <v>867</v>
      </c>
      <c r="P222" s="49" t="s">
        <v>867</v>
      </c>
      <c r="Q222" s="49" t="s">
        <v>867</v>
      </c>
      <c r="R222" s="49" t="s">
        <v>869</v>
      </c>
      <c r="S222" s="49" t="s">
        <v>869</v>
      </c>
      <c r="T222" s="49" t="s">
        <v>870</v>
      </c>
      <c r="U222" s="49" t="s">
        <v>869</v>
      </c>
      <c r="V222" s="49" t="s">
        <v>881</v>
      </c>
    </row>
    <row r="223" spans="1:22" s="34" customFormat="1" ht="160.5" hidden="1" customHeight="1" x14ac:dyDescent="0.25">
      <c r="B223" s="31">
        <f>B222+1</f>
        <v>2</v>
      </c>
      <c r="C223" s="31" t="s">
        <v>848</v>
      </c>
      <c r="D223" s="32" t="s">
        <v>849</v>
      </c>
      <c r="E223" s="31" t="s">
        <v>7</v>
      </c>
      <c r="F223" s="31" t="s">
        <v>1013</v>
      </c>
      <c r="G223" s="31" t="s">
        <v>670</v>
      </c>
      <c r="H223" s="31" t="s">
        <v>747</v>
      </c>
      <c r="I223" s="32" t="s">
        <v>671</v>
      </c>
      <c r="J223" s="80">
        <v>86286012.64705883</v>
      </c>
      <c r="K223" s="80">
        <v>73343110.75</v>
      </c>
      <c r="L223" s="81" t="s">
        <v>129</v>
      </c>
      <c r="M223" s="82" t="s">
        <v>130</v>
      </c>
      <c r="N223" s="31" t="s">
        <v>144</v>
      </c>
      <c r="O223" s="48" t="s">
        <v>867</v>
      </c>
      <c r="P223" s="49" t="s">
        <v>867</v>
      </c>
      <c r="Q223" s="49" t="s">
        <v>867</v>
      </c>
      <c r="R223" s="49" t="s">
        <v>869</v>
      </c>
      <c r="S223" s="49" t="s">
        <v>869</v>
      </c>
      <c r="T223" s="49" t="s">
        <v>870</v>
      </c>
      <c r="U223" s="49" t="s">
        <v>869</v>
      </c>
      <c r="V223" s="49" t="s">
        <v>881</v>
      </c>
    </row>
    <row r="224" spans="1:22" s="34" customFormat="1" ht="160.5" hidden="1" customHeight="1" x14ac:dyDescent="0.25">
      <c r="B224" s="31">
        <f t="shared" ref="B224:B287" si="8">B223+1</f>
        <v>3</v>
      </c>
      <c r="C224" s="31" t="s">
        <v>848</v>
      </c>
      <c r="D224" s="32" t="s">
        <v>849</v>
      </c>
      <c r="E224" s="31" t="s">
        <v>7</v>
      </c>
      <c r="F224" s="31" t="s">
        <v>1014</v>
      </c>
      <c r="G224" s="31" t="s">
        <v>131</v>
      </c>
      <c r="H224" s="31" t="s">
        <v>747</v>
      </c>
      <c r="I224" s="32" t="s">
        <v>671</v>
      </c>
      <c r="J224" s="80">
        <v>49306292.941176474</v>
      </c>
      <c r="K224" s="80">
        <v>41910349</v>
      </c>
      <c r="L224" s="82" t="s">
        <v>129</v>
      </c>
      <c r="M224" s="82" t="s">
        <v>672</v>
      </c>
      <c r="N224" s="82" t="s">
        <v>144</v>
      </c>
      <c r="O224" s="48" t="s">
        <v>867</v>
      </c>
      <c r="P224" s="48" t="s">
        <v>875</v>
      </c>
      <c r="Q224" s="49" t="s">
        <v>868</v>
      </c>
      <c r="R224" s="49" t="s">
        <v>869</v>
      </c>
      <c r="S224" s="49" t="s">
        <v>869</v>
      </c>
      <c r="T224" s="49" t="s">
        <v>870</v>
      </c>
      <c r="U224" s="49" t="s">
        <v>870</v>
      </c>
      <c r="V224" s="49" t="s">
        <v>881</v>
      </c>
    </row>
    <row r="225" spans="2:22" s="34" customFormat="1" ht="160.5" hidden="1" customHeight="1" x14ac:dyDescent="0.25">
      <c r="B225" s="31">
        <f t="shared" si="8"/>
        <v>4</v>
      </c>
      <c r="C225" s="31" t="s">
        <v>848</v>
      </c>
      <c r="D225" s="32" t="s">
        <v>849</v>
      </c>
      <c r="E225" s="31" t="s">
        <v>7</v>
      </c>
      <c r="F225" s="31" t="s">
        <v>1015</v>
      </c>
      <c r="G225" s="31" t="s">
        <v>131</v>
      </c>
      <c r="H225" s="31" t="s">
        <v>747</v>
      </c>
      <c r="I225" s="32" t="s">
        <v>671</v>
      </c>
      <c r="J225" s="80">
        <v>12326573.235294119</v>
      </c>
      <c r="K225" s="80">
        <v>10477587.25</v>
      </c>
      <c r="L225" s="81" t="s">
        <v>129</v>
      </c>
      <c r="M225" s="82" t="s">
        <v>672</v>
      </c>
      <c r="N225" s="82" t="s">
        <v>144</v>
      </c>
      <c r="O225" s="48" t="s">
        <v>867</v>
      </c>
      <c r="P225" s="48" t="s">
        <v>875</v>
      </c>
      <c r="Q225" s="49" t="s">
        <v>868</v>
      </c>
      <c r="R225" s="49" t="s">
        <v>869</v>
      </c>
      <c r="S225" s="49" t="s">
        <v>869</v>
      </c>
      <c r="T225" s="49" t="s">
        <v>870</v>
      </c>
      <c r="U225" s="49" t="s">
        <v>870</v>
      </c>
      <c r="V225" s="49" t="s">
        <v>881</v>
      </c>
    </row>
    <row r="226" spans="2:22" s="34" customFormat="1" ht="160.5" hidden="1" customHeight="1" x14ac:dyDescent="0.25">
      <c r="B226" s="31">
        <f t="shared" si="8"/>
        <v>5</v>
      </c>
      <c r="C226" s="31" t="s">
        <v>848</v>
      </c>
      <c r="D226" s="32" t="s">
        <v>849</v>
      </c>
      <c r="E226" s="31" t="s">
        <v>7</v>
      </c>
      <c r="F226" s="31" t="s">
        <v>1016</v>
      </c>
      <c r="G226" s="31" t="s">
        <v>674</v>
      </c>
      <c r="H226" s="31" t="s">
        <v>747</v>
      </c>
      <c r="I226" s="32" t="s">
        <v>671</v>
      </c>
      <c r="J226" s="80">
        <v>21000000</v>
      </c>
      <c r="K226" s="80">
        <v>17850000</v>
      </c>
      <c r="L226" s="81" t="s">
        <v>129</v>
      </c>
      <c r="M226" s="82" t="s">
        <v>675</v>
      </c>
      <c r="N226" s="31" t="s">
        <v>676</v>
      </c>
      <c r="O226" s="48" t="s">
        <v>867</v>
      </c>
      <c r="P226" s="48" t="s">
        <v>868</v>
      </c>
      <c r="Q226" s="49" t="s">
        <v>868</v>
      </c>
      <c r="R226" s="49" t="s">
        <v>869</v>
      </c>
      <c r="S226" s="49" t="s">
        <v>870</v>
      </c>
      <c r="T226" s="49" t="s">
        <v>870</v>
      </c>
      <c r="U226" s="49" t="s">
        <v>870</v>
      </c>
      <c r="V226" s="49" t="s">
        <v>877</v>
      </c>
    </row>
    <row r="227" spans="2:22" s="34" customFormat="1" ht="160.5" hidden="1" customHeight="1" x14ac:dyDescent="0.25">
      <c r="B227" s="31">
        <f t="shared" si="8"/>
        <v>6</v>
      </c>
      <c r="C227" s="31" t="s">
        <v>848</v>
      </c>
      <c r="D227" s="32" t="s">
        <v>849</v>
      </c>
      <c r="E227" s="31" t="s">
        <v>7</v>
      </c>
      <c r="F227" s="31" t="s">
        <v>1017</v>
      </c>
      <c r="G227" s="31" t="s">
        <v>131</v>
      </c>
      <c r="H227" s="31" t="s">
        <v>747</v>
      </c>
      <c r="I227" s="32" t="s">
        <v>671</v>
      </c>
      <c r="J227" s="80">
        <v>43500000</v>
      </c>
      <c r="K227" s="80">
        <v>36975000</v>
      </c>
      <c r="L227" s="81" t="s">
        <v>129</v>
      </c>
      <c r="M227" s="82" t="s">
        <v>132</v>
      </c>
      <c r="N227" s="31" t="s">
        <v>676</v>
      </c>
      <c r="O227" s="48" t="s">
        <v>867</v>
      </c>
      <c r="P227" s="48" t="s">
        <v>868</v>
      </c>
      <c r="Q227" s="50" t="s">
        <v>869</v>
      </c>
      <c r="R227" s="49" t="s">
        <v>870</v>
      </c>
      <c r="S227" s="49" t="s">
        <v>870</v>
      </c>
      <c r="T227" s="49" t="s">
        <v>870</v>
      </c>
      <c r="U227" s="49" t="s">
        <v>871</v>
      </c>
      <c r="V227" s="49" t="s">
        <v>881</v>
      </c>
    </row>
    <row r="228" spans="2:22" s="34" customFormat="1" ht="160.5" hidden="1" customHeight="1" x14ac:dyDescent="0.25">
      <c r="B228" s="31">
        <f t="shared" si="8"/>
        <v>7</v>
      </c>
      <c r="C228" s="31" t="s">
        <v>848</v>
      </c>
      <c r="D228" s="32" t="s">
        <v>849</v>
      </c>
      <c r="E228" s="31" t="s">
        <v>174</v>
      </c>
      <c r="F228" s="31" t="s">
        <v>1018</v>
      </c>
      <c r="G228" s="31" t="s">
        <v>133</v>
      </c>
      <c r="H228" s="31" t="s">
        <v>747</v>
      </c>
      <c r="I228" s="32" t="s">
        <v>671</v>
      </c>
      <c r="J228" s="80">
        <v>19121900</v>
      </c>
      <c r="K228" s="80">
        <v>16253615</v>
      </c>
      <c r="L228" s="81" t="s">
        <v>129</v>
      </c>
      <c r="M228" s="82" t="s">
        <v>134</v>
      </c>
      <c r="N228" s="31" t="s">
        <v>676</v>
      </c>
      <c r="O228" s="48" t="s">
        <v>868</v>
      </c>
      <c r="P228" s="48" t="s">
        <v>869</v>
      </c>
      <c r="Q228" s="50" t="s">
        <v>869</v>
      </c>
      <c r="R228" s="49" t="s">
        <v>870</v>
      </c>
      <c r="S228" s="49" t="s">
        <v>870</v>
      </c>
      <c r="T228" s="49" t="s">
        <v>871</v>
      </c>
      <c r="U228" s="48" t="s">
        <v>871</v>
      </c>
      <c r="V228" s="48" t="s">
        <v>890</v>
      </c>
    </row>
    <row r="229" spans="2:22" s="34" customFormat="1" ht="160.5" hidden="1" customHeight="1" x14ac:dyDescent="0.25">
      <c r="B229" s="31">
        <f t="shared" si="8"/>
        <v>8</v>
      </c>
      <c r="C229" s="31" t="s">
        <v>848</v>
      </c>
      <c r="D229" s="32" t="s">
        <v>849</v>
      </c>
      <c r="E229" s="31" t="s">
        <v>174</v>
      </c>
      <c r="F229" s="31" t="s">
        <v>1019</v>
      </c>
      <c r="G229" s="31" t="s">
        <v>135</v>
      </c>
      <c r="H229" s="31" t="s">
        <v>747</v>
      </c>
      <c r="I229" s="32" t="s">
        <v>671</v>
      </c>
      <c r="J229" s="80">
        <v>44470900</v>
      </c>
      <c r="K229" s="80">
        <v>37800265</v>
      </c>
      <c r="L229" s="81" t="s">
        <v>129</v>
      </c>
      <c r="M229" s="82" t="s">
        <v>677</v>
      </c>
      <c r="N229" s="31" t="s">
        <v>676</v>
      </c>
      <c r="O229" s="48" t="s">
        <v>868</v>
      </c>
      <c r="P229" s="48" t="s">
        <v>870</v>
      </c>
      <c r="Q229" s="49" t="s">
        <v>870</v>
      </c>
      <c r="R229" s="49" t="s">
        <v>871</v>
      </c>
      <c r="S229" s="49" t="s">
        <v>871</v>
      </c>
      <c r="T229" s="49" t="s">
        <v>872</v>
      </c>
      <c r="U229" s="48" t="s">
        <v>872</v>
      </c>
      <c r="V229" s="49" t="s">
        <v>881</v>
      </c>
    </row>
    <row r="230" spans="2:22" s="34" customFormat="1" ht="160.5" hidden="1" customHeight="1" x14ac:dyDescent="0.25">
      <c r="B230" s="31">
        <f t="shared" si="8"/>
        <v>9</v>
      </c>
      <c r="C230" s="31" t="s">
        <v>848</v>
      </c>
      <c r="D230" s="32" t="s">
        <v>849</v>
      </c>
      <c r="E230" s="31" t="s">
        <v>957</v>
      </c>
      <c r="F230" s="31" t="s">
        <v>1020</v>
      </c>
      <c r="G230" s="31" t="s">
        <v>136</v>
      </c>
      <c r="H230" s="31" t="s">
        <v>747</v>
      </c>
      <c r="I230" s="32" t="s">
        <v>671</v>
      </c>
      <c r="J230" s="80">
        <v>81125777.64705883</v>
      </c>
      <c r="K230" s="80">
        <v>68956911</v>
      </c>
      <c r="L230" s="81" t="s">
        <v>129</v>
      </c>
      <c r="M230" s="82" t="s">
        <v>678</v>
      </c>
      <c r="N230" s="31" t="s">
        <v>673</v>
      </c>
      <c r="O230" s="48" t="s">
        <v>867</v>
      </c>
      <c r="P230" s="50" t="s">
        <v>868</v>
      </c>
      <c r="Q230" s="49" t="s">
        <v>868</v>
      </c>
      <c r="R230" s="50" t="s">
        <v>869</v>
      </c>
      <c r="S230" s="49" t="s">
        <v>869</v>
      </c>
      <c r="T230" s="49" t="s">
        <v>870</v>
      </c>
      <c r="U230" s="49" t="s">
        <v>870</v>
      </c>
      <c r="V230" s="49" t="s">
        <v>893</v>
      </c>
    </row>
    <row r="231" spans="2:22" s="34" customFormat="1" ht="160.5" hidden="1" customHeight="1" x14ac:dyDescent="0.25">
      <c r="B231" s="31">
        <f t="shared" si="8"/>
        <v>10</v>
      </c>
      <c r="C231" s="31" t="s">
        <v>848</v>
      </c>
      <c r="D231" s="32" t="s">
        <v>849</v>
      </c>
      <c r="E231" s="31" t="s">
        <v>957</v>
      </c>
      <c r="F231" s="31" t="s">
        <v>1021</v>
      </c>
      <c r="G231" s="31" t="s">
        <v>137</v>
      </c>
      <c r="H231" s="31" t="s">
        <v>747</v>
      </c>
      <c r="I231" s="32" t="s">
        <v>671</v>
      </c>
      <c r="J231" s="80">
        <v>32950000</v>
      </c>
      <c r="K231" s="80">
        <v>28007500</v>
      </c>
      <c r="L231" s="81" t="s">
        <v>129</v>
      </c>
      <c r="M231" s="82" t="s">
        <v>679</v>
      </c>
      <c r="N231" s="31" t="s">
        <v>676</v>
      </c>
      <c r="O231" s="48" t="s">
        <v>868</v>
      </c>
      <c r="P231" s="48" t="s">
        <v>869</v>
      </c>
      <c r="Q231" s="50" t="s">
        <v>869</v>
      </c>
      <c r="R231" s="49" t="s">
        <v>870</v>
      </c>
      <c r="S231" s="49" t="s">
        <v>871</v>
      </c>
      <c r="T231" s="49" t="s">
        <v>871</v>
      </c>
      <c r="U231" s="49" t="s">
        <v>871</v>
      </c>
      <c r="V231" s="49" t="s">
        <v>893</v>
      </c>
    </row>
    <row r="232" spans="2:22" s="34" customFormat="1" ht="160.5" hidden="1" customHeight="1" x14ac:dyDescent="0.25">
      <c r="B232" s="31">
        <f t="shared" si="8"/>
        <v>11</v>
      </c>
      <c r="C232" s="31" t="s">
        <v>848</v>
      </c>
      <c r="D232" s="32" t="s">
        <v>849</v>
      </c>
      <c r="E232" s="31" t="s">
        <v>16</v>
      </c>
      <c r="F232" s="31" t="s">
        <v>1022</v>
      </c>
      <c r="G232" s="31" t="s">
        <v>680</v>
      </c>
      <c r="H232" s="31" t="s">
        <v>747</v>
      </c>
      <c r="I232" s="32" t="s">
        <v>671</v>
      </c>
      <c r="J232" s="80">
        <v>18505800</v>
      </c>
      <c r="K232" s="80">
        <v>15729930</v>
      </c>
      <c r="L232" s="81" t="s">
        <v>129</v>
      </c>
      <c r="M232" s="82" t="s">
        <v>679</v>
      </c>
      <c r="N232" s="31" t="s">
        <v>676</v>
      </c>
      <c r="O232" s="48" t="s">
        <v>867</v>
      </c>
      <c r="P232" s="49" t="s">
        <v>869</v>
      </c>
      <c r="Q232" s="50" t="s">
        <v>869</v>
      </c>
      <c r="R232" s="49" t="s">
        <v>871</v>
      </c>
      <c r="S232" s="49" t="s">
        <v>871</v>
      </c>
      <c r="T232" s="49" t="s">
        <v>880</v>
      </c>
      <c r="U232" s="49" t="s">
        <v>880</v>
      </c>
      <c r="V232" s="49" t="s">
        <v>893</v>
      </c>
    </row>
    <row r="233" spans="2:22" s="34" customFormat="1" ht="160.5" hidden="1" customHeight="1" x14ac:dyDescent="0.25">
      <c r="B233" s="31">
        <f t="shared" si="8"/>
        <v>12</v>
      </c>
      <c r="C233" s="31" t="s">
        <v>848</v>
      </c>
      <c r="D233" s="32" t="s">
        <v>849</v>
      </c>
      <c r="E233" s="31" t="s">
        <v>378</v>
      </c>
      <c r="F233" s="31" t="s">
        <v>1023</v>
      </c>
      <c r="G233" s="31" t="s">
        <v>681</v>
      </c>
      <c r="H233" s="31" t="s">
        <v>747</v>
      </c>
      <c r="I233" s="32" t="s">
        <v>671</v>
      </c>
      <c r="J233" s="80">
        <v>30000000</v>
      </c>
      <c r="K233" s="80">
        <v>25500000</v>
      </c>
      <c r="L233" s="81" t="s">
        <v>129</v>
      </c>
      <c r="M233" s="82" t="s">
        <v>682</v>
      </c>
      <c r="N233" s="31" t="s">
        <v>676</v>
      </c>
      <c r="O233" s="48" t="s">
        <v>868</v>
      </c>
      <c r="P233" s="49" t="s">
        <v>870</v>
      </c>
      <c r="Q233" s="50" t="s">
        <v>870</v>
      </c>
      <c r="R233" s="49" t="s">
        <v>872</v>
      </c>
      <c r="S233" s="49" t="s">
        <v>872</v>
      </c>
      <c r="T233" s="49" t="s">
        <v>872</v>
      </c>
      <c r="U233" s="49" t="s">
        <v>880</v>
      </c>
      <c r="V233" s="49" t="s">
        <v>893</v>
      </c>
    </row>
    <row r="234" spans="2:22" s="34" customFormat="1" ht="160.5" hidden="1" customHeight="1" x14ac:dyDescent="0.25">
      <c r="B234" s="31">
        <f t="shared" si="8"/>
        <v>13</v>
      </c>
      <c r="C234" s="31" t="s">
        <v>848</v>
      </c>
      <c r="D234" s="32" t="s">
        <v>849</v>
      </c>
      <c r="E234" s="31" t="s">
        <v>7</v>
      </c>
      <c r="F234" s="31" t="s">
        <v>1024</v>
      </c>
      <c r="G234" s="31" t="s">
        <v>683</v>
      </c>
      <c r="H234" s="31" t="s">
        <v>747</v>
      </c>
      <c r="I234" s="32" t="s">
        <v>1025</v>
      </c>
      <c r="J234" s="80">
        <v>96504247.058823526</v>
      </c>
      <c r="K234" s="80">
        <v>82028610</v>
      </c>
      <c r="L234" s="81" t="s">
        <v>129</v>
      </c>
      <c r="M234" s="82" t="s">
        <v>130</v>
      </c>
      <c r="N234" s="31" t="s">
        <v>144</v>
      </c>
      <c r="O234" s="48" t="s">
        <v>867</v>
      </c>
      <c r="P234" s="49" t="s">
        <v>867</v>
      </c>
      <c r="Q234" s="49" t="s">
        <v>867</v>
      </c>
      <c r="R234" s="49" t="s">
        <v>869</v>
      </c>
      <c r="S234" s="49" t="s">
        <v>869</v>
      </c>
      <c r="T234" s="49" t="s">
        <v>870</v>
      </c>
      <c r="U234" s="49" t="s">
        <v>869</v>
      </c>
      <c r="V234" s="49" t="s">
        <v>881</v>
      </c>
    </row>
    <row r="235" spans="2:22" s="34" customFormat="1" ht="160.5" hidden="1" customHeight="1" x14ac:dyDescent="0.25">
      <c r="B235" s="31">
        <f t="shared" si="8"/>
        <v>14</v>
      </c>
      <c r="C235" s="31" t="s">
        <v>848</v>
      </c>
      <c r="D235" s="32" t="s">
        <v>849</v>
      </c>
      <c r="E235" s="31" t="s">
        <v>7</v>
      </c>
      <c r="F235" s="31" t="s">
        <v>1026</v>
      </c>
      <c r="G235" s="31" t="s">
        <v>683</v>
      </c>
      <c r="H235" s="31" t="s">
        <v>747</v>
      </c>
      <c r="I235" s="32" t="s">
        <v>1025</v>
      </c>
      <c r="J235" s="80">
        <v>84441216.176470593</v>
      </c>
      <c r="K235" s="80">
        <v>71775033.75</v>
      </c>
      <c r="L235" s="81" t="s">
        <v>129</v>
      </c>
      <c r="M235" s="82" t="s">
        <v>130</v>
      </c>
      <c r="N235" s="31" t="s">
        <v>144</v>
      </c>
      <c r="O235" s="48" t="s">
        <v>867</v>
      </c>
      <c r="P235" s="49" t="s">
        <v>867</v>
      </c>
      <c r="Q235" s="49" t="s">
        <v>867</v>
      </c>
      <c r="R235" s="49" t="s">
        <v>869</v>
      </c>
      <c r="S235" s="49" t="s">
        <v>869</v>
      </c>
      <c r="T235" s="49" t="s">
        <v>870</v>
      </c>
      <c r="U235" s="49" t="s">
        <v>869</v>
      </c>
      <c r="V235" s="49" t="s">
        <v>881</v>
      </c>
    </row>
    <row r="236" spans="2:22" s="34" customFormat="1" ht="160.5" hidden="1" customHeight="1" x14ac:dyDescent="0.25">
      <c r="B236" s="31">
        <f t="shared" si="8"/>
        <v>15</v>
      </c>
      <c r="C236" s="31" t="s">
        <v>848</v>
      </c>
      <c r="D236" s="32" t="s">
        <v>849</v>
      </c>
      <c r="E236" s="31" t="s">
        <v>7</v>
      </c>
      <c r="F236" s="31" t="s">
        <v>1027</v>
      </c>
      <c r="G236" s="31" t="s">
        <v>684</v>
      </c>
      <c r="H236" s="31" t="s">
        <v>747</v>
      </c>
      <c r="I236" s="32" t="s">
        <v>1025</v>
      </c>
      <c r="J236" s="80">
        <v>48252123.529411763</v>
      </c>
      <c r="K236" s="80">
        <v>41014305</v>
      </c>
      <c r="L236" s="81" t="s">
        <v>129</v>
      </c>
      <c r="M236" s="82" t="s">
        <v>672</v>
      </c>
      <c r="N236" s="31" t="s">
        <v>144</v>
      </c>
      <c r="O236" s="48" t="s">
        <v>867</v>
      </c>
      <c r="P236" s="48" t="s">
        <v>875</v>
      </c>
      <c r="Q236" s="49" t="s">
        <v>868</v>
      </c>
      <c r="R236" s="49" t="s">
        <v>869</v>
      </c>
      <c r="S236" s="49" t="s">
        <v>869</v>
      </c>
      <c r="T236" s="49" t="s">
        <v>870</v>
      </c>
      <c r="U236" s="49" t="s">
        <v>870</v>
      </c>
      <c r="V236" s="49" t="s">
        <v>881</v>
      </c>
    </row>
    <row r="237" spans="2:22" s="34" customFormat="1" ht="160.5" hidden="1" customHeight="1" x14ac:dyDescent="0.25">
      <c r="B237" s="31">
        <f t="shared" si="8"/>
        <v>16</v>
      </c>
      <c r="C237" s="31" t="s">
        <v>848</v>
      </c>
      <c r="D237" s="32" t="s">
        <v>849</v>
      </c>
      <c r="E237" s="31" t="s">
        <v>7</v>
      </c>
      <c r="F237" s="31" t="s">
        <v>1028</v>
      </c>
      <c r="G237" s="31" t="s">
        <v>684</v>
      </c>
      <c r="H237" s="31" t="s">
        <v>747</v>
      </c>
      <c r="I237" s="32" t="s">
        <v>1025</v>
      </c>
      <c r="J237" s="80">
        <v>12063030.882352941</v>
      </c>
      <c r="K237" s="80">
        <v>10253576.25</v>
      </c>
      <c r="L237" s="81" t="s">
        <v>129</v>
      </c>
      <c r="M237" s="82" t="s">
        <v>672</v>
      </c>
      <c r="N237" s="31" t="s">
        <v>144</v>
      </c>
      <c r="O237" s="48" t="s">
        <v>867</v>
      </c>
      <c r="P237" s="48" t="s">
        <v>875</v>
      </c>
      <c r="Q237" s="49" t="s">
        <v>868</v>
      </c>
      <c r="R237" s="49" t="s">
        <v>869</v>
      </c>
      <c r="S237" s="49" t="s">
        <v>869</v>
      </c>
      <c r="T237" s="49" t="s">
        <v>870</v>
      </c>
      <c r="U237" s="49" t="s">
        <v>870</v>
      </c>
      <c r="V237" s="49" t="s">
        <v>881</v>
      </c>
    </row>
    <row r="238" spans="2:22" s="34" customFormat="1" ht="160.5" hidden="1" customHeight="1" x14ac:dyDescent="0.25">
      <c r="B238" s="31">
        <f t="shared" si="8"/>
        <v>17</v>
      </c>
      <c r="C238" s="31" t="s">
        <v>848</v>
      </c>
      <c r="D238" s="32" t="s">
        <v>849</v>
      </c>
      <c r="E238" s="31" t="s">
        <v>7</v>
      </c>
      <c r="F238" s="31" t="s">
        <v>1029</v>
      </c>
      <c r="G238" s="31" t="s">
        <v>685</v>
      </c>
      <c r="H238" s="31" t="s">
        <v>747</v>
      </c>
      <c r="I238" s="32" t="s">
        <v>1025</v>
      </c>
      <c r="J238" s="80">
        <v>21000000</v>
      </c>
      <c r="K238" s="80">
        <v>17850000</v>
      </c>
      <c r="L238" s="81" t="s">
        <v>129</v>
      </c>
      <c r="M238" s="82" t="s">
        <v>675</v>
      </c>
      <c r="N238" s="31" t="s">
        <v>676</v>
      </c>
      <c r="O238" s="48" t="s">
        <v>867</v>
      </c>
      <c r="P238" s="48" t="s">
        <v>868</v>
      </c>
      <c r="Q238" s="49" t="s">
        <v>868</v>
      </c>
      <c r="R238" s="49" t="s">
        <v>869</v>
      </c>
      <c r="S238" s="49" t="s">
        <v>870</v>
      </c>
      <c r="T238" s="49" t="s">
        <v>870</v>
      </c>
      <c r="U238" s="49" t="s">
        <v>870</v>
      </c>
      <c r="V238" s="49" t="s">
        <v>877</v>
      </c>
    </row>
    <row r="239" spans="2:22" s="34" customFormat="1" ht="160.5" hidden="1" customHeight="1" x14ac:dyDescent="0.25">
      <c r="B239" s="31">
        <f t="shared" si="8"/>
        <v>18</v>
      </c>
      <c r="C239" s="31" t="s">
        <v>848</v>
      </c>
      <c r="D239" s="32" t="s">
        <v>849</v>
      </c>
      <c r="E239" s="31" t="s">
        <v>7</v>
      </c>
      <c r="F239" s="31" t="s">
        <v>1030</v>
      </c>
      <c r="G239" s="31" t="s">
        <v>138</v>
      </c>
      <c r="H239" s="31" t="s">
        <v>747</v>
      </c>
      <c r="I239" s="32" t="s">
        <v>1025</v>
      </c>
      <c r="J239" s="80">
        <v>42000000</v>
      </c>
      <c r="K239" s="80">
        <v>35700000</v>
      </c>
      <c r="L239" s="81" t="s">
        <v>129</v>
      </c>
      <c r="M239" s="82" t="s">
        <v>132</v>
      </c>
      <c r="N239" s="31" t="s">
        <v>676</v>
      </c>
      <c r="O239" s="48" t="s">
        <v>867</v>
      </c>
      <c r="P239" s="48" t="s">
        <v>868</v>
      </c>
      <c r="Q239" s="50" t="s">
        <v>869</v>
      </c>
      <c r="R239" s="49" t="s">
        <v>870</v>
      </c>
      <c r="S239" s="49" t="s">
        <v>870</v>
      </c>
      <c r="T239" s="49" t="s">
        <v>870</v>
      </c>
      <c r="U239" s="49" t="s">
        <v>871</v>
      </c>
      <c r="V239" s="49" t="s">
        <v>881</v>
      </c>
    </row>
    <row r="240" spans="2:22" s="34" customFormat="1" ht="160.5" hidden="1" customHeight="1" x14ac:dyDescent="0.25">
      <c r="B240" s="31">
        <f t="shared" si="8"/>
        <v>19</v>
      </c>
      <c r="C240" s="31" t="s">
        <v>848</v>
      </c>
      <c r="D240" s="32" t="s">
        <v>849</v>
      </c>
      <c r="E240" s="31" t="s">
        <v>174</v>
      </c>
      <c r="F240" s="31" t="s">
        <v>1031</v>
      </c>
      <c r="G240" s="31" t="s">
        <v>133</v>
      </c>
      <c r="H240" s="31" t="s">
        <v>747</v>
      </c>
      <c r="I240" s="32" t="s">
        <v>1025</v>
      </c>
      <c r="J240" s="80">
        <v>19121900</v>
      </c>
      <c r="K240" s="80">
        <v>16253615</v>
      </c>
      <c r="L240" s="81" t="s">
        <v>129</v>
      </c>
      <c r="M240" s="82" t="s">
        <v>134</v>
      </c>
      <c r="N240" s="31" t="s">
        <v>676</v>
      </c>
      <c r="O240" s="48" t="s">
        <v>868</v>
      </c>
      <c r="P240" s="48" t="s">
        <v>869</v>
      </c>
      <c r="Q240" s="50" t="s">
        <v>869</v>
      </c>
      <c r="R240" s="49" t="s">
        <v>870</v>
      </c>
      <c r="S240" s="49" t="s">
        <v>870</v>
      </c>
      <c r="T240" s="49" t="s">
        <v>871</v>
      </c>
      <c r="U240" s="48" t="s">
        <v>871</v>
      </c>
      <c r="V240" s="48" t="s">
        <v>890</v>
      </c>
    </row>
    <row r="241" spans="2:22" s="34" customFormat="1" ht="160.5" hidden="1" customHeight="1" x14ac:dyDescent="0.25">
      <c r="B241" s="31">
        <f t="shared" si="8"/>
        <v>20</v>
      </c>
      <c r="C241" s="31" t="s">
        <v>848</v>
      </c>
      <c r="D241" s="32" t="s">
        <v>849</v>
      </c>
      <c r="E241" s="31" t="s">
        <v>174</v>
      </c>
      <c r="F241" s="31" t="s">
        <v>1032</v>
      </c>
      <c r="G241" s="31" t="s">
        <v>135</v>
      </c>
      <c r="H241" s="31" t="s">
        <v>747</v>
      </c>
      <c r="I241" s="32" t="s">
        <v>1025</v>
      </c>
      <c r="J241" s="80">
        <v>43009700</v>
      </c>
      <c r="K241" s="80">
        <v>36558245</v>
      </c>
      <c r="L241" s="81" t="s">
        <v>129</v>
      </c>
      <c r="M241" s="82" t="s">
        <v>677</v>
      </c>
      <c r="N241" s="31" t="s">
        <v>676</v>
      </c>
      <c r="O241" s="48" t="s">
        <v>868</v>
      </c>
      <c r="P241" s="48" t="s">
        <v>870</v>
      </c>
      <c r="Q241" s="49" t="s">
        <v>870</v>
      </c>
      <c r="R241" s="49" t="s">
        <v>871</v>
      </c>
      <c r="S241" s="49" t="s">
        <v>871</v>
      </c>
      <c r="T241" s="49" t="s">
        <v>872</v>
      </c>
      <c r="U241" s="48" t="s">
        <v>872</v>
      </c>
      <c r="V241" s="49" t="s">
        <v>881</v>
      </c>
    </row>
    <row r="242" spans="2:22" s="34" customFormat="1" ht="160.5" hidden="1" customHeight="1" x14ac:dyDescent="0.25">
      <c r="B242" s="31">
        <f t="shared" si="8"/>
        <v>21</v>
      </c>
      <c r="C242" s="31" t="s">
        <v>848</v>
      </c>
      <c r="D242" s="32" t="s">
        <v>849</v>
      </c>
      <c r="E242" s="31" t="s">
        <v>957</v>
      </c>
      <c r="F242" s="31" t="s">
        <v>1033</v>
      </c>
      <c r="G242" s="31" t="s">
        <v>136</v>
      </c>
      <c r="H242" s="31" t="s">
        <v>747</v>
      </c>
      <c r="I242" s="32" t="s">
        <v>1025</v>
      </c>
      <c r="J242" s="80">
        <v>81206612.941176474</v>
      </c>
      <c r="K242" s="80">
        <v>69025621</v>
      </c>
      <c r="L242" s="81" t="s">
        <v>129</v>
      </c>
      <c r="M242" s="82" t="s">
        <v>678</v>
      </c>
      <c r="N242" s="31" t="s">
        <v>673</v>
      </c>
      <c r="O242" s="48" t="s">
        <v>867</v>
      </c>
      <c r="P242" s="50" t="s">
        <v>868</v>
      </c>
      <c r="Q242" s="49" t="s">
        <v>868</v>
      </c>
      <c r="R242" s="50" t="s">
        <v>869</v>
      </c>
      <c r="S242" s="49" t="s">
        <v>869</v>
      </c>
      <c r="T242" s="49" t="s">
        <v>870</v>
      </c>
      <c r="U242" s="49" t="s">
        <v>870</v>
      </c>
      <c r="V242" s="49" t="s">
        <v>893</v>
      </c>
    </row>
    <row r="243" spans="2:22" s="34" customFormat="1" ht="160.5" hidden="1" customHeight="1" x14ac:dyDescent="0.25">
      <c r="B243" s="31">
        <f t="shared" si="8"/>
        <v>22</v>
      </c>
      <c r="C243" s="31" t="s">
        <v>848</v>
      </c>
      <c r="D243" s="32" t="s">
        <v>849</v>
      </c>
      <c r="E243" s="31" t="s">
        <v>957</v>
      </c>
      <c r="F243" s="31" t="s">
        <v>1034</v>
      </c>
      <c r="G243" s="31" t="s">
        <v>137</v>
      </c>
      <c r="H243" s="31" t="s">
        <v>747</v>
      </c>
      <c r="I243" s="32" t="s">
        <v>1025</v>
      </c>
      <c r="J243" s="80">
        <v>31000000</v>
      </c>
      <c r="K243" s="80">
        <v>26350000</v>
      </c>
      <c r="L243" s="81" t="s">
        <v>129</v>
      </c>
      <c r="M243" s="82" t="s">
        <v>679</v>
      </c>
      <c r="N243" s="31" t="s">
        <v>676</v>
      </c>
      <c r="O243" s="48" t="s">
        <v>868</v>
      </c>
      <c r="P243" s="48" t="s">
        <v>869</v>
      </c>
      <c r="Q243" s="50" t="s">
        <v>869</v>
      </c>
      <c r="R243" s="49" t="s">
        <v>870</v>
      </c>
      <c r="S243" s="49" t="s">
        <v>871</v>
      </c>
      <c r="T243" s="49" t="s">
        <v>871</v>
      </c>
      <c r="U243" s="49" t="s">
        <v>871</v>
      </c>
      <c r="V243" s="49" t="s">
        <v>893</v>
      </c>
    </row>
    <row r="244" spans="2:22" s="34" customFormat="1" ht="160.5" hidden="1" customHeight="1" x14ac:dyDescent="0.25">
      <c r="B244" s="31">
        <f t="shared" si="8"/>
        <v>23</v>
      </c>
      <c r="C244" s="31" t="s">
        <v>848</v>
      </c>
      <c r="D244" s="32" t="s">
        <v>849</v>
      </c>
      <c r="E244" s="31" t="s">
        <v>16</v>
      </c>
      <c r="F244" s="31" t="s">
        <v>1035</v>
      </c>
      <c r="G244" s="31" t="s">
        <v>680</v>
      </c>
      <c r="H244" s="31" t="s">
        <v>747</v>
      </c>
      <c r="I244" s="32" t="s">
        <v>1025</v>
      </c>
      <c r="J244" s="80">
        <v>17135000</v>
      </c>
      <c r="K244" s="80">
        <v>14564750</v>
      </c>
      <c r="L244" s="81" t="s">
        <v>129</v>
      </c>
      <c r="M244" s="82" t="s">
        <v>679</v>
      </c>
      <c r="N244" s="31" t="s">
        <v>676</v>
      </c>
      <c r="O244" s="48" t="s">
        <v>867</v>
      </c>
      <c r="P244" s="49" t="s">
        <v>869</v>
      </c>
      <c r="Q244" s="50" t="s">
        <v>869</v>
      </c>
      <c r="R244" s="49" t="s">
        <v>871</v>
      </c>
      <c r="S244" s="49" t="s">
        <v>871</v>
      </c>
      <c r="T244" s="49" t="s">
        <v>880</v>
      </c>
      <c r="U244" s="49" t="s">
        <v>880</v>
      </c>
      <c r="V244" s="49" t="s">
        <v>893</v>
      </c>
    </row>
    <row r="245" spans="2:22" s="34" customFormat="1" ht="160.5" hidden="1" customHeight="1" x14ac:dyDescent="0.25">
      <c r="B245" s="31">
        <f t="shared" si="8"/>
        <v>24</v>
      </c>
      <c r="C245" s="31" t="s">
        <v>848</v>
      </c>
      <c r="D245" s="32" t="s">
        <v>849</v>
      </c>
      <c r="E245" s="31" t="s">
        <v>378</v>
      </c>
      <c r="F245" s="31" t="s">
        <v>1036</v>
      </c>
      <c r="G245" s="31" t="s">
        <v>681</v>
      </c>
      <c r="H245" s="31" t="s">
        <v>747</v>
      </c>
      <c r="I245" s="32" t="s">
        <v>1025</v>
      </c>
      <c r="J245" s="80">
        <v>30000000</v>
      </c>
      <c r="K245" s="80">
        <v>25500000</v>
      </c>
      <c r="L245" s="81" t="s">
        <v>129</v>
      </c>
      <c r="M245" s="82" t="s">
        <v>682</v>
      </c>
      <c r="N245" s="31" t="s">
        <v>676</v>
      </c>
      <c r="O245" s="48" t="s">
        <v>868</v>
      </c>
      <c r="P245" s="49" t="s">
        <v>870</v>
      </c>
      <c r="Q245" s="50" t="s">
        <v>870</v>
      </c>
      <c r="R245" s="49" t="s">
        <v>872</v>
      </c>
      <c r="S245" s="49" t="s">
        <v>872</v>
      </c>
      <c r="T245" s="49" t="s">
        <v>872</v>
      </c>
      <c r="U245" s="49" t="s">
        <v>880</v>
      </c>
      <c r="V245" s="49" t="s">
        <v>893</v>
      </c>
    </row>
    <row r="246" spans="2:22" s="34" customFormat="1" ht="160.5" hidden="1" customHeight="1" x14ac:dyDescent="0.25">
      <c r="B246" s="31">
        <f t="shared" si="8"/>
        <v>25</v>
      </c>
      <c r="C246" s="31" t="s">
        <v>848</v>
      </c>
      <c r="D246" s="32" t="s">
        <v>849</v>
      </c>
      <c r="E246" s="31" t="s">
        <v>7</v>
      </c>
      <c r="F246" s="31" t="s">
        <v>1037</v>
      </c>
      <c r="G246" s="31" t="s">
        <v>686</v>
      </c>
      <c r="H246" s="31" t="s">
        <v>747</v>
      </c>
      <c r="I246" s="32" t="s">
        <v>687</v>
      </c>
      <c r="J246" s="80">
        <v>72892306.823529422</v>
      </c>
      <c r="K246" s="80">
        <v>61958460.800000004</v>
      </c>
      <c r="L246" s="81" t="s">
        <v>129</v>
      </c>
      <c r="M246" s="82" t="s">
        <v>130</v>
      </c>
      <c r="N246" s="31" t="s">
        <v>144</v>
      </c>
      <c r="O246" s="48" t="s">
        <v>867</v>
      </c>
      <c r="P246" s="49" t="s">
        <v>867</v>
      </c>
      <c r="Q246" s="49" t="s">
        <v>867</v>
      </c>
      <c r="R246" s="49" t="s">
        <v>869</v>
      </c>
      <c r="S246" s="49" t="s">
        <v>869</v>
      </c>
      <c r="T246" s="49" t="s">
        <v>870</v>
      </c>
      <c r="U246" s="49" t="s">
        <v>869</v>
      </c>
      <c r="V246" s="49" t="s">
        <v>881</v>
      </c>
    </row>
    <row r="247" spans="2:22" s="34" customFormat="1" ht="160.5" hidden="1" customHeight="1" x14ac:dyDescent="0.25">
      <c r="B247" s="31">
        <f t="shared" si="8"/>
        <v>26</v>
      </c>
      <c r="C247" s="31" t="s">
        <v>848</v>
      </c>
      <c r="D247" s="32" t="s">
        <v>849</v>
      </c>
      <c r="E247" s="31" t="s">
        <v>7</v>
      </c>
      <c r="F247" s="31" t="s">
        <v>1038</v>
      </c>
      <c r="G247" s="31" t="s">
        <v>686</v>
      </c>
      <c r="H247" s="31" t="s">
        <v>747</v>
      </c>
      <c r="I247" s="32" t="s">
        <v>687</v>
      </c>
      <c r="J247" s="80">
        <v>63780768.47058823</v>
      </c>
      <c r="K247" s="80">
        <v>54213653.199999996</v>
      </c>
      <c r="L247" s="81" t="s">
        <v>129</v>
      </c>
      <c r="M247" s="82" t="s">
        <v>130</v>
      </c>
      <c r="N247" s="31" t="s">
        <v>144</v>
      </c>
      <c r="O247" s="48" t="s">
        <v>867</v>
      </c>
      <c r="P247" s="48" t="s">
        <v>867</v>
      </c>
      <c r="Q247" s="49" t="s">
        <v>867</v>
      </c>
      <c r="R247" s="49" t="s">
        <v>869</v>
      </c>
      <c r="S247" s="49" t="s">
        <v>869</v>
      </c>
      <c r="T247" s="49" t="s">
        <v>870</v>
      </c>
      <c r="U247" s="49" t="s">
        <v>869</v>
      </c>
      <c r="V247" s="49" t="s">
        <v>881</v>
      </c>
    </row>
    <row r="248" spans="2:22" s="34" customFormat="1" ht="160.5" hidden="1" customHeight="1" x14ac:dyDescent="0.25">
      <c r="B248" s="31">
        <f t="shared" si="8"/>
        <v>27</v>
      </c>
      <c r="C248" s="31" t="s">
        <v>848</v>
      </c>
      <c r="D248" s="32" t="s">
        <v>849</v>
      </c>
      <c r="E248" s="31" t="s">
        <v>7</v>
      </c>
      <c r="F248" s="31" t="s">
        <v>1039</v>
      </c>
      <c r="G248" s="31" t="s">
        <v>139</v>
      </c>
      <c r="H248" s="31" t="s">
        <v>747</v>
      </c>
      <c r="I248" s="32" t="s">
        <v>687</v>
      </c>
      <c r="J248" s="80">
        <v>36446153.411764711</v>
      </c>
      <c r="K248" s="80">
        <v>30979230.400000002</v>
      </c>
      <c r="L248" s="81" t="s">
        <v>129</v>
      </c>
      <c r="M248" s="82" t="s">
        <v>672</v>
      </c>
      <c r="N248" s="31" t="s">
        <v>144</v>
      </c>
      <c r="O248" s="48" t="s">
        <v>867</v>
      </c>
      <c r="P248" s="48" t="s">
        <v>875</v>
      </c>
      <c r="Q248" s="49" t="s">
        <v>868</v>
      </c>
      <c r="R248" s="49" t="s">
        <v>869</v>
      </c>
      <c r="S248" s="49" t="s">
        <v>869</v>
      </c>
      <c r="T248" s="49" t="s">
        <v>870</v>
      </c>
      <c r="U248" s="49" t="s">
        <v>870</v>
      </c>
      <c r="V248" s="49" t="s">
        <v>881</v>
      </c>
    </row>
    <row r="249" spans="2:22" s="34" customFormat="1" ht="160.5" hidden="1" customHeight="1" x14ac:dyDescent="0.25">
      <c r="B249" s="31">
        <f t="shared" si="8"/>
        <v>28</v>
      </c>
      <c r="C249" s="31" t="s">
        <v>848</v>
      </c>
      <c r="D249" s="32" t="s">
        <v>849</v>
      </c>
      <c r="E249" s="31" t="s">
        <v>7</v>
      </c>
      <c r="F249" s="31" t="s">
        <v>1040</v>
      </c>
      <c r="G249" s="31" t="s">
        <v>139</v>
      </c>
      <c r="H249" s="31" t="s">
        <v>747</v>
      </c>
      <c r="I249" s="32" t="s">
        <v>687</v>
      </c>
      <c r="J249" s="80">
        <v>9111538.3529411778</v>
      </c>
      <c r="K249" s="80">
        <v>7744807.6000000006</v>
      </c>
      <c r="L249" s="81" t="s">
        <v>129</v>
      </c>
      <c r="M249" s="82" t="s">
        <v>672</v>
      </c>
      <c r="N249" s="31" t="s">
        <v>144</v>
      </c>
      <c r="O249" s="48" t="s">
        <v>867</v>
      </c>
      <c r="P249" s="48" t="s">
        <v>875</v>
      </c>
      <c r="Q249" s="49" t="s">
        <v>868</v>
      </c>
      <c r="R249" s="49" t="s">
        <v>869</v>
      </c>
      <c r="S249" s="49" t="s">
        <v>869</v>
      </c>
      <c r="T249" s="49" t="s">
        <v>870</v>
      </c>
      <c r="U249" s="49" t="s">
        <v>870</v>
      </c>
      <c r="V249" s="49" t="s">
        <v>881</v>
      </c>
    </row>
    <row r="250" spans="2:22" s="34" customFormat="1" ht="160.5" hidden="1" customHeight="1" x14ac:dyDescent="0.25">
      <c r="B250" s="31">
        <f t="shared" si="8"/>
        <v>29</v>
      </c>
      <c r="C250" s="31" t="s">
        <v>848</v>
      </c>
      <c r="D250" s="32" t="s">
        <v>849</v>
      </c>
      <c r="E250" s="31" t="s">
        <v>7</v>
      </c>
      <c r="F250" s="31" t="s">
        <v>1041</v>
      </c>
      <c r="G250" s="31" t="s">
        <v>688</v>
      </c>
      <c r="H250" s="31" t="s">
        <v>747</v>
      </c>
      <c r="I250" s="32" t="s">
        <v>687</v>
      </c>
      <c r="J250" s="80">
        <v>21000000</v>
      </c>
      <c r="K250" s="80">
        <v>17850000</v>
      </c>
      <c r="L250" s="81" t="s">
        <v>129</v>
      </c>
      <c r="M250" s="82" t="s">
        <v>827</v>
      </c>
      <c r="N250" s="31" t="s">
        <v>676</v>
      </c>
      <c r="O250" s="48" t="s">
        <v>867</v>
      </c>
      <c r="P250" s="48" t="s">
        <v>868</v>
      </c>
      <c r="Q250" s="50" t="s">
        <v>868</v>
      </c>
      <c r="R250" s="49" t="s">
        <v>869</v>
      </c>
      <c r="S250" s="49" t="s">
        <v>870</v>
      </c>
      <c r="T250" s="49" t="s">
        <v>870</v>
      </c>
      <c r="U250" s="49" t="s">
        <v>870</v>
      </c>
      <c r="V250" s="49" t="s">
        <v>877</v>
      </c>
    </row>
    <row r="251" spans="2:22" s="34" customFormat="1" ht="160.5" hidden="1" customHeight="1" x14ac:dyDescent="0.25">
      <c r="B251" s="31">
        <f t="shared" si="8"/>
        <v>30</v>
      </c>
      <c r="C251" s="31" t="s">
        <v>848</v>
      </c>
      <c r="D251" s="32" t="s">
        <v>849</v>
      </c>
      <c r="E251" s="31" t="s">
        <v>7</v>
      </c>
      <c r="F251" s="31" t="s">
        <v>1042</v>
      </c>
      <c r="G251" s="31" t="s">
        <v>139</v>
      </c>
      <c r="H251" s="31" t="s">
        <v>747</v>
      </c>
      <c r="I251" s="32" t="s">
        <v>687</v>
      </c>
      <c r="J251" s="80">
        <v>29971649.411764707</v>
      </c>
      <c r="K251" s="80">
        <v>25475902</v>
      </c>
      <c r="L251" s="81" t="s">
        <v>129</v>
      </c>
      <c r="M251" s="82" t="s">
        <v>132</v>
      </c>
      <c r="N251" s="31" t="s">
        <v>676</v>
      </c>
      <c r="O251" s="48" t="s">
        <v>867</v>
      </c>
      <c r="P251" s="48" t="s">
        <v>868</v>
      </c>
      <c r="Q251" s="50" t="s">
        <v>869</v>
      </c>
      <c r="R251" s="49" t="s">
        <v>870</v>
      </c>
      <c r="S251" s="49" t="s">
        <v>870</v>
      </c>
      <c r="T251" s="49" t="s">
        <v>870</v>
      </c>
      <c r="U251" s="48" t="s">
        <v>871</v>
      </c>
      <c r="V251" s="48" t="s">
        <v>881</v>
      </c>
    </row>
    <row r="252" spans="2:22" s="34" customFormat="1" ht="160.5" hidden="1" customHeight="1" x14ac:dyDescent="0.25">
      <c r="B252" s="31">
        <f t="shared" si="8"/>
        <v>31</v>
      </c>
      <c r="C252" s="31" t="s">
        <v>848</v>
      </c>
      <c r="D252" s="32" t="s">
        <v>849</v>
      </c>
      <c r="E252" s="31" t="s">
        <v>174</v>
      </c>
      <c r="F252" s="31" t="s">
        <v>1043</v>
      </c>
      <c r="G252" s="31" t="s">
        <v>133</v>
      </c>
      <c r="H252" s="31" t="s">
        <v>747</v>
      </c>
      <c r="I252" s="32" t="s">
        <v>687</v>
      </c>
      <c r="J252" s="80">
        <v>19121900</v>
      </c>
      <c r="K252" s="80">
        <v>16253615</v>
      </c>
      <c r="L252" s="81" t="s">
        <v>129</v>
      </c>
      <c r="M252" s="82" t="s">
        <v>134</v>
      </c>
      <c r="N252" s="31" t="s">
        <v>676</v>
      </c>
      <c r="O252" s="48" t="s">
        <v>868</v>
      </c>
      <c r="P252" s="48" t="s">
        <v>869</v>
      </c>
      <c r="Q252" s="49" t="s">
        <v>869</v>
      </c>
      <c r="R252" s="49" t="s">
        <v>870</v>
      </c>
      <c r="S252" s="49" t="s">
        <v>870</v>
      </c>
      <c r="T252" s="49" t="s">
        <v>871</v>
      </c>
      <c r="U252" s="48" t="s">
        <v>871</v>
      </c>
      <c r="V252" s="49" t="s">
        <v>890</v>
      </c>
    </row>
    <row r="253" spans="2:22" s="34" customFormat="1" ht="160.5" hidden="1" customHeight="1" x14ac:dyDescent="0.25">
      <c r="B253" s="31">
        <f t="shared" si="8"/>
        <v>32</v>
      </c>
      <c r="C253" s="31" t="s">
        <v>848</v>
      </c>
      <c r="D253" s="32" t="s">
        <v>849</v>
      </c>
      <c r="E253" s="31" t="s">
        <v>174</v>
      </c>
      <c r="F253" s="31" t="s">
        <v>1044</v>
      </c>
      <c r="G253" s="31" t="s">
        <v>135</v>
      </c>
      <c r="H253" s="31" t="s">
        <v>747</v>
      </c>
      <c r="I253" s="32" t="s">
        <v>687</v>
      </c>
      <c r="J253" s="80">
        <v>36460401.176470593</v>
      </c>
      <c r="K253" s="80">
        <v>30991341</v>
      </c>
      <c r="L253" s="81" t="s">
        <v>129</v>
      </c>
      <c r="M253" s="82" t="s">
        <v>677</v>
      </c>
      <c r="N253" s="31" t="s">
        <v>676</v>
      </c>
      <c r="O253" s="48" t="s">
        <v>868</v>
      </c>
      <c r="P253" s="50" t="s">
        <v>870</v>
      </c>
      <c r="Q253" s="49" t="s">
        <v>870</v>
      </c>
      <c r="R253" s="50" t="s">
        <v>871</v>
      </c>
      <c r="S253" s="49" t="s">
        <v>871</v>
      </c>
      <c r="T253" s="49" t="s">
        <v>872</v>
      </c>
      <c r="U253" s="49" t="s">
        <v>872</v>
      </c>
      <c r="V253" s="49" t="s">
        <v>881</v>
      </c>
    </row>
    <row r="254" spans="2:22" s="34" customFormat="1" ht="160.5" hidden="1" customHeight="1" x14ac:dyDescent="0.25">
      <c r="B254" s="31">
        <f t="shared" si="8"/>
        <v>33</v>
      </c>
      <c r="C254" s="31" t="s">
        <v>848</v>
      </c>
      <c r="D254" s="32" t="s">
        <v>849</v>
      </c>
      <c r="E254" s="31" t="s">
        <v>957</v>
      </c>
      <c r="F254" s="31" t="s">
        <v>1045</v>
      </c>
      <c r="G254" s="31" t="s">
        <v>136</v>
      </c>
      <c r="H254" s="31" t="s">
        <v>747</v>
      </c>
      <c r="I254" s="32" t="s">
        <v>687</v>
      </c>
      <c r="J254" s="80">
        <v>60160048.235294119</v>
      </c>
      <c r="K254" s="80">
        <v>51136041</v>
      </c>
      <c r="L254" s="81" t="s">
        <v>129</v>
      </c>
      <c r="M254" s="82" t="s">
        <v>678</v>
      </c>
      <c r="N254" s="31" t="s">
        <v>673</v>
      </c>
      <c r="O254" s="48" t="s">
        <v>867</v>
      </c>
      <c r="P254" s="48" t="s">
        <v>868</v>
      </c>
      <c r="Q254" s="50" t="s">
        <v>868</v>
      </c>
      <c r="R254" s="49" t="s">
        <v>869</v>
      </c>
      <c r="S254" s="49" t="s">
        <v>869</v>
      </c>
      <c r="T254" s="49" t="s">
        <v>870</v>
      </c>
      <c r="U254" s="49" t="s">
        <v>870</v>
      </c>
      <c r="V254" s="49" t="s">
        <v>893</v>
      </c>
    </row>
    <row r="255" spans="2:22" s="34" customFormat="1" ht="160.5" hidden="1" customHeight="1" x14ac:dyDescent="0.25">
      <c r="B255" s="31">
        <f t="shared" si="8"/>
        <v>34</v>
      </c>
      <c r="C255" s="31" t="s">
        <v>848</v>
      </c>
      <c r="D255" s="32" t="s">
        <v>849</v>
      </c>
      <c r="E255" s="31" t="s">
        <v>957</v>
      </c>
      <c r="F255" s="31" t="s">
        <v>1046</v>
      </c>
      <c r="G255" s="31" t="s">
        <v>137</v>
      </c>
      <c r="H255" s="31" t="s">
        <v>747</v>
      </c>
      <c r="I255" s="32" t="s">
        <v>687</v>
      </c>
      <c r="J255" s="80">
        <v>22950000</v>
      </c>
      <c r="K255" s="80">
        <v>19507500</v>
      </c>
      <c r="L255" s="81" t="s">
        <v>129</v>
      </c>
      <c r="M255" s="82" t="s">
        <v>679</v>
      </c>
      <c r="N255" s="31" t="s">
        <v>676</v>
      </c>
      <c r="O255" s="48" t="s">
        <v>868</v>
      </c>
      <c r="P255" s="49" t="s">
        <v>869</v>
      </c>
      <c r="Q255" s="50" t="s">
        <v>869</v>
      </c>
      <c r="R255" s="49" t="s">
        <v>870</v>
      </c>
      <c r="S255" s="49" t="s">
        <v>871</v>
      </c>
      <c r="T255" s="49" t="s">
        <v>871</v>
      </c>
      <c r="U255" s="49" t="s">
        <v>871</v>
      </c>
      <c r="V255" s="49" t="s">
        <v>893</v>
      </c>
    </row>
    <row r="256" spans="2:22" s="34" customFormat="1" ht="160.5" hidden="1" customHeight="1" x14ac:dyDescent="0.25">
      <c r="B256" s="31">
        <f t="shared" si="8"/>
        <v>35</v>
      </c>
      <c r="C256" s="31" t="s">
        <v>848</v>
      </c>
      <c r="D256" s="32" t="s">
        <v>849</v>
      </c>
      <c r="E256" s="31" t="s">
        <v>16</v>
      </c>
      <c r="F256" s="31" t="s">
        <v>1047</v>
      </c>
      <c r="G256" s="31" t="s">
        <v>680</v>
      </c>
      <c r="H256" s="31" t="s">
        <v>747</v>
      </c>
      <c r="I256" s="32" t="s">
        <v>687</v>
      </c>
      <c r="J256" s="80">
        <v>17135000</v>
      </c>
      <c r="K256" s="80">
        <v>14564750</v>
      </c>
      <c r="L256" s="81" t="s">
        <v>129</v>
      </c>
      <c r="M256" s="82" t="s">
        <v>679</v>
      </c>
      <c r="N256" s="31" t="s">
        <v>676</v>
      </c>
      <c r="O256" s="48" t="s">
        <v>867</v>
      </c>
      <c r="P256" s="49" t="s">
        <v>869</v>
      </c>
      <c r="Q256" s="50" t="s">
        <v>869</v>
      </c>
      <c r="R256" s="49" t="s">
        <v>871</v>
      </c>
      <c r="S256" s="49" t="s">
        <v>871</v>
      </c>
      <c r="T256" s="49" t="s">
        <v>880</v>
      </c>
      <c r="U256" s="49" t="s">
        <v>880</v>
      </c>
      <c r="V256" s="49" t="s">
        <v>893</v>
      </c>
    </row>
    <row r="257" spans="2:22" s="34" customFormat="1" ht="160.5" hidden="1" customHeight="1" x14ac:dyDescent="0.25">
      <c r="B257" s="31">
        <f t="shared" si="8"/>
        <v>36</v>
      </c>
      <c r="C257" s="31" t="s">
        <v>848</v>
      </c>
      <c r="D257" s="32" t="s">
        <v>849</v>
      </c>
      <c r="E257" s="31" t="s">
        <v>378</v>
      </c>
      <c r="F257" s="31" t="s">
        <v>1048</v>
      </c>
      <c r="G257" s="31" t="s">
        <v>681</v>
      </c>
      <c r="H257" s="31" t="s">
        <v>747</v>
      </c>
      <c r="I257" s="32" t="s">
        <v>687</v>
      </c>
      <c r="J257" s="80">
        <v>23000000</v>
      </c>
      <c r="K257" s="80">
        <v>19550000</v>
      </c>
      <c r="L257" s="81" t="s">
        <v>129</v>
      </c>
      <c r="M257" s="82" t="s">
        <v>682</v>
      </c>
      <c r="N257" s="31" t="s">
        <v>676</v>
      </c>
      <c r="O257" s="48" t="s">
        <v>868</v>
      </c>
      <c r="P257" s="49" t="s">
        <v>870</v>
      </c>
      <c r="Q257" s="49" t="s">
        <v>870</v>
      </c>
      <c r="R257" s="49" t="s">
        <v>872</v>
      </c>
      <c r="S257" s="49" t="s">
        <v>872</v>
      </c>
      <c r="T257" s="49" t="s">
        <v>872</v>
      </c>
      <c r="U257" s="49" t="s">
        <v>880</v>
      </c>
      <c r="V257" s="49" t="s">
        <v>893</v>
      </c>
    </row>
    <row r="258" spans="2:22" s="34" customFormat="1" ht="160.5" hidden="1" customHeight="1" x14ac:dyDescent="0.25">
      <c r="B258" s="31">
        <f t="shared" si="8"/>
        <v>37</v>
      </c>
      <c r="C258" s="31" t="s">
        <v>848</v>
      </c>
      <c r="D258" s="32" t="s">
        <v>849</v>
      </c>
      <c r="E258" s="31" t="s">
        <v>7</v>
      </c>
      <c r="F258" s="31" t="s">
        <v>1049</v>
      </c>
      <c r="G258" s="31" t="s">
        <v>689</v>
      </c>
      <c r="H258" s="31" t="s">
        <v>747</v>
      </c>
      <c r="I258" s="32" t="s">
        <v>690</v>
      </c>
      <c r="J258" s="80">
        <v>45138100.235294126</v>
      </c>
      <c r="K258" s="80">
        <v>38367385.200000003</v>
      </c>
      <c r="L258" s="81" t="s">
        <v>129</v>
      </c>
      <c r="M258" s="82" t="s">
        <v>130</v>
      </c>
      <c r="N258" s="31" t="s">
        <v>144</v>
      </c>
      <c r="O258" s="48" t="s">
        <v>867</v>
      </c>
      <c r="P258" s="49" t="s">
        <v>867</v>
      </c>
      <c r="Q258" s="49" t="s">
        <v>867</v>
      </c>
      <c r="R258" s="49" t="s">
        <v>869</v>
      </c>
      <c r="S258" s="49" t="s">
        <v>869</v>
      </c>
      <c r="T258" s="49" t="s">
        <v>870</v>
      </c>
      <c r="U258" s="49" t="s">
        <v>869</v>
      </c>
      <c r="V258" s="49" t="s">
        <v>881</v>
      </c>
    </row>
    <row r="259" spans="2:22" s="34" customFormat="1" ht="160.5" hidden="1" customHeight="1" x14ac:dyDescent="0.25">
      <c r="B259" s="31">
        <f t="shared" si="8"/>
        <v>38</v>
      </c>
      <c r="C259" s="31" t="s">
        <v>848</v>
      </c>
      <c r="D259" s="32" t="s">
        <v>849</v>
      </c>
      <c r="E259" s="31" t="s">
        <v>7</v>
      </c>
      <c r="F259" s="31" t="s">
        <v>1050</v>
      </c>
      <c r="G259" s="31" t="s">
        <v>689</v>
      </c>
      <c r="H259" s="31" t="s">
        <v>747</v>
      </c>
      <c r="I259" s="32" t="s">
        <v>690</v>
      </c>
      <c r="J259" s="80">
        <v>39495837.705882348</v>
      </c>
      <c r="K259" s="80">
        <v>33571462.049999997</v>
      </c>
      <c r="L259" s="81" t="s">
        <v>129</v>
      </c>
      <c r="M259" s="82" t="s">
        <v>130</v>
      </c>
      <c r="N259" s="31" t="s">
        <v>144</v>
      </c>
      <c r="O259" s="48" t="s">
        <v>867</v>
      </c>
      <c r="P259" s="48" t="s">
        <v>867</v>
      </c>
      <c r="Q259" s="49" t="s">
        <v>867</v>
      </c>
      <c r="R259" s="49" t="s">
        <v>869</v>
      </c>
      <c r="S259" s="49" t="s">
        <v>869</v>
      </c>
      <c r="T259" s="49" t="s">
        <v>870</v>
      </c>
      <c r="U259" s="49" t="s">
        <v>869</v>
      </c>
      <c r="V259" s="49" t="s">
        <v>881</v>
      </c>
    </row>
    <row r="260" spans="2:22" s="34" customFormat="1" ht="160.5" hidden="1" customHeight="1" x14ac:dyDescent="0.25">
      <c r="B260" s="31">
        <f t="shared" si="8"/>
        <v>39</v>
      </c>
      <c r="C260" s="31" t="s">
        <v>848</v>
      </c>
      <c r="D260" s="32" t="s">
        <v>849</v>
      </c>
      <c r="E260" s="31" t="s">
        <v>7</v>
      </c>
      <c r="F260" s="31" t="s">
        <v>1051</v>
      </c>
      <c r="G260" s="31" t="s">
        <v>691</v>
      </c>
      <c r="H260" s="31" t="s">
        <v>747</v>
      </c>
      <c r="I260" s="32" t="s">
        <v>690</v>
      </c>
      <c r="J260" s="80">
        <v>22569050.117647063</v>
      </c>
      <c r="K260" s="80">
        <v>19183692.600000001</v>
      </c>
      <c r="L260" s="81" t="s">
        <v>129</v>
      </c>
      <c r="M260" s="82" t="s">
        <v>672</v>
      </c>
      <c r="N260" s="31" t="s">
        <v>144</v>
      </c>
      <c r="O260" s="48" t="s">
        <v>867</v>
      </c>
      <c r="P260" s="48" t="s">
        <v>875</v>
      </c>
      <c r="Q260" s="49" t="s">
        <v>868</v>
      </c>
      <c r="R260" s="49" t="s">
        <v>869</v>
      </c>
      <c r="S260" s="49" t="s">
        <v>869</v>
      </c>
      <c r="T260" s="49" t="s">
        <v>870</v>
      </c>
      <c r="U260" s="49" t="s">
        <v>870</v>
      </c>
      <c r="V260" s="49" t="s">
        <v>881</v>
      </c>
    </row>
    <row r="261" spans="2:22" s="34" customFormat="1" ht="160.5" hidden="1" customHeight="1" x14ac:dyDescent="0.25">
      <c r="B261" s="31">
        <f t="shared" si="8"/>
        <v>40</v>
      </c>
      <c r="C261" s="31" t="s">
        <v>848</v>
      </c>
      <c r="D261" s="32" t="s">
        <v>849</v>
      </c>
      <c r="E261" s="31" t="s">
        <v>7</v>
      </c>
      <c r="F261" s="31" t="s">
        <v>1052</v>
      </c>
      <c r="G261" s="31" t="s">
        <v>691</v>
      </c>
      <c r="H261" s="31" t="s">
        <v>747</v>
      </c>
      <c r="I261" s="32" t="s">
        <v>690</v>
      </c>
      <c r="J261" s="80">
        <v>5642262.5294117657</v>
      </c>
      <c r="K261" s="80">
        <v>4795923.1500000004</v>
      </c>
      <c r="L261" s="81" t="s">
        <v>129</v>
      </c>
      <c r="M261" s="82" t="s">
        <v>672</v>
      </c>
      <c r="N261" s="31" t="s">
        <v>144</v>
      </c>
      <c r="O261" s="48" t="s">
        <v>867</v>
      </c>
      <c r="P261" s="48" t="s">
        <v>875</v>
      </c>
      <c r="Q261" s="49" t="s">
        <v>868</v>
      </c>
      <c r="R261" s="49" t="s">
        <v>869</v>
      </c>
      <c r="S261" s="49" t="s">
        <v>869</v>
      </c>
      <c r="T261" s="49" t="s">
        <v>870</v>
      </c>
      <c r="U261" s="49" t="s">
        <v>870</v>
      </c>
      <c r="V261" s="49" t="s">
        <v>881</v>
      </c>
    </row>
    <row r="262" spans="2:22" s="34" customFormat="1" ht="160.5" hidden="1" customHeight="1" x14ac:dyDescent="0.25">
      <c r="B262" s="31">
        <f t="shared" si="8"/>
        <v>41</v>
      </c>
      <c r="C262" s="31" t="s">
        <v>848</v>
      </c>
      <c r="D262" s="32" t="s">
        <v>849</v>
      </c>
      <c r="E262" s="31" t="s">
        <v>7</v>
      </c>
      <c r="F262" s="31" t="s">
        <v>1053</v>
      </c>
      <c r="G262" s="31" t="s">
        <v>692</v>
      </c>
      <c r="H262" s="31" t="s">
        <v>747</v>
      </c>
      <c r="I262" s="32" t="s">
        <v>690</v>
      </c>
      <c r="J262" s="80">
        <v>10500000</v>
      </c>
      <c r="K262" s="80">
        <v>8925000</v>
      </c>
      <c r="L262" s="81" t="s">
        <v>129</v>
      </c>
      <c r="M262" s="82" t="s">
        <v>827</v>
      </c>
      <c r="N262" s="31" t="s">
        <v>676</v>
      </c>
      <c r="O262" s="48" t="s">
        <v>867</v>
      </c>
      <c r="P262" s="48" t="s">
        <v>868</v>
      </c>
      <c r="Q262" s="50" t="s">
        <v>868</v>
      </c>
      <c r="R262" s="49" t="s">
        <v>869</v>
      </c>
      <c r="S262" s="49" t="s">
        <v>870</v>
      </c>
      <c r="T262" s="49" t="s">
        <v>870</v>
      </c>
      <c r="U262" s="49" t="s">
        <v>870</v>
      </c>
      <c r="V262" s="49" t="s">
        <v>877</v>
      </c>
    </row>
    <row r="263" spans="2:22" s="34" customFormat="1" ht="160.5" hidden="1" customHeight="1" x14ac:dyDescent="0.25">
      <c r="B263" s="31">
        <f t="shared" si="8"/>
        <v>42</v>
      </c>
      <c r="C263" s="31" t="s">
        <v>848</v>
      </c>
      <c r="D263" s="32" t="s">
        <v>849</v>
      </c>
      <c r="E263" s="31" t="s">
        <v>7</v>
      </c>
      <c r="F263" s="31" t="s">
        <v>1054</v>
      </c>
      <c r="G263" s="31" t="s">
        <v>140</v>
      </c>
      <c r="H263" s="31" t="s">
        <v>747</v>
      </c>
      <c r="I263" s="32" t="s">
        <v>690</v>
      </c>
      <c r="J263" s="80">
        <v>39220000</v>
      </c>
      <c r="K263" s="80">
        <v>33337000</v>
      </c>
      <c r="L263" s="81" t="s">
        <v>129</v>
      </c>
      <c r="M263" s="82" t="s">
        <v>132</v>
      </c>
      <c r="N263" s="31" t="s">
        <v>676</v>
      </c>
      <c r="O263" s="48" t="s">
        <v>867</v>
      </c>
      <c r="P263" s="48" t="s">
        <v>868</v>
      </c>
      <c r="Q263" s="50" t="s">
        <v>869</v>
      </c>
      <c r="R263" s="49" t="s">
        <v>870</v>
      </c>
      <c r="S263" s="49" t="s">
        <v>870</v>
      </c>
      <c r="T263" s="49" t="s">
        <v>870</v>
      </c>
      <c r="U263" s="48" t="s">
        <v>871</v>
      </c>
      <c r="V263" s="48" t="s">
        <v>881</v>
      </c>
    </row>
    <row r="264" spans="2:22" s="34" customFormat="1" ht="160.5" hidden="1" customHeight="1" x14ac:dyDescent="0.25">
      <c r="B264" s="31">
        <f t="shared" si="8"/>
        <v>43</v>
      </c>
      <c r="C264" s="31" t="s">
        <v>848</v>
      </c>
      <c r="D264" s="32" t="s">
        <v>849</v>
      </c>
      <c r="E264" s="31" t="s">
        <v>174</v>
      </c>
      <c r="F264" s="31" t="s">
        <v>1055</v>
      </c>
      <c r="G264" s="31" t="s">
        <v>133</v>
      </c>
      <c r="H264" s="31" t="s">
        <v>747</v>
      </c>
      <c r="I264" s="32" t="s">
        <v>690</v>
      </c>
      <c r="J264" s="80">
        <v>11721500</v>
      </c>
      <c r="K264" s="80">
        <v>9963275</v>
      </c>
      <c r="L264" s="81" t="s">
        <v>129</v>
      </c>
      <c r="M264" s="82" t="s">
        <v>134</v>
      </c>
      <c r="N264" s="31" t="s">
        <v>676</v>
      </c>
      <c r="O264" s="48" t="s">
        <v>868</v>
      </c>
      <c r="P264" s="48" t="s">
        <v>869</v>
      </c>
      <c r="Q264" s="49" t="s">
        <v>869</v>
      </c>
      <c r="R264" s="49" t="s">
        <v>870</v>
      </c>
      <c r="S264" s="49" t="s">
        <v>870</v>
      </c>
      <c r="T264" s="49" t="s">
        <v>871</v>
      </c>
      <c r="U264" s="48" t="s">
        <v>871</v>
      </c>
      <c r="V264" s="49" t="s">
        <v>890</v>
      </c>
    </row>
    <row r="265" spans="2:22" s="34" customFormat="1" ht="160.5" hidden="1" customHeight="1" x14ac:dyDescent="0.25">
      <c r="B265" s="31">
        <f t="shared" si="8"/>
        <v>44</v>
      </c>
      <c r="C265" s="31" t="s">
        <v>848</v>
      </c>
      <c r="D265" s="32" t="s">
        <v>849</v>
      </c>
      <c r="E265" s="31" t="s">
        <v>174</v>
      </c>
      <c r="F265" s="31" t="s">
        <v>1056</v>
      </c>
      <c r="G265" s="31" t="s">
        <v>135</v>
      </c>
      <c r="H265" s="31" t="s">
        <v>747</v>
      </c>
      <c r="I265" s="32" t="s">
        <v>690</v>
      </c>
      <c r="J265" s="80">
        <v>26507922.352941178</v>
      </c>
      <c r="K265" s="80">
        <v>22531734</v>
      </c>
      <c r="L265" s="81" t="s">
        <v>129</v>
      </c>
      <c r="M265" s="82" t="s">
        <v>677</v>
      </c>
      <c r="N265" s="31" t="s">
        <v>676</v>
      </c>
      <c r="O265" s="48" t="s">
        <v>868</v>
      </c>
      <c r="P265" s="50" t="s">
        <v>870</v>
      </c>
      <c r="Q265" s="49" t="s">
        <v>870</v>
      </c>
      <c r="R265" s="50" t="s">
        <v>871</v>
      </c>
      <c r="S265" s="49" t="s">
        <v>871</v>
      </c>
      <c r="T265" s="49" t="s">
        <v>872</v>
      </c>
      <c r="U265" s="49" t="s">
        <v>872</v>
      </c>
      <c r="V265" s="49" t="s">
        <v>881</v>
      </c>
    </row>
    <row r="266" spans="2:22" s="34" customFormat="1" ht="160.5" hidden="1" customHeight="1" x14ac:dyDescent="0.25">
      <c r="B266" s="31">
        <f t="shared" si="8"/>
        <v>45</v>
      </c>
      <c r="C266" s="31" t="s">
        <v>848</v>
      </c>
      <c r="D266" s="32" t="s">
        <v>849</v>
      </c>
      <c r="E266" s="31" t="s">
        <v>957</v>
      </c>
      <c r="F266" s="31" t="s">
        <v>1057</v>
      </c>
      <c r="G266" s="31" t="s">
        <v>136</v>
      </c>
      <c r="H266" s="31" t="s">
        <v>747</v>
      </c>
      <c r="I266" s="32" t="s">
        <v>690</v>
      </c>
      <c r="J266" s="80">
        <v>43949998.823529415</v>
      </c>
      <c r="K266" s="80">
        <v>37357499</v>
      </c>
      <c r="L266" s="81" t="s">
        <v>129</v>
      </c>
      <c r="M266" s="82" t="s">
        <v>678</v>
      </c>
      <c r="N266" s="31" t="s">
        <v>673</v>
      </c>
      <c r="O266" s="48" t="s">
        <v>867</v>
      </c>
      <c r="P266" s="48" t="s">
        <v>868</v>
      </c>
      <c r="Q266" s="50" t="s">
        <v>868</v>
      </c>
      <c r="R266" s="49" t="s">
        <v>869</v>
      </c>
      <c r="S266" s="49" t="s">
        <v>869</v>
      </c>
      <c r="T266" s="49" t="s">
        <v>870</v>
      </c>
      <c r="U266" s="49" t="s">
        <v>870</v>
      </c>
      <c r="V266" s="49" t="s">
        <v>893</v>
      </c>
    </row>
    <row r="267" spans="2:22" s="34" customFormat="1" ht="160.5" hidden="1" customHeight="1" x14ac:dyDescent="0.25">
      <c r="B267" s="31">
        <f t="shared" si="8"/>
        <v>46</v>
      </c>
      <c r="C267" s="31" t="s">
        <v>848</v>
      </c>
      <c r="D267" s="32" t="s">
        <v>849</v>
      </c>
      <c r="E267" s="31" t="s">
        <v>957</v>
      </c>
      <c r="F267" s="31" t="s">
        <v>1058</v>
      </c>
      <c r="G267" s="31" t="s">
        <v>137</v>
      </c>
      <c r="H267" s="31" t="s">
        <v>747</v>
      </c>
      <c r="I267" s="32" t="s">
        <v>690</v>
      </c>
      <c r="J267" s="80">
        <v>16610000</v>
      </c>
      <c r="K267" s="80">
        <v>14118500</v>
      </c>
      <c r="L267" s="81" t="s">
        <v>129</v>
      </c>
      <c r="M267" s="82" t="s">
        <v>679</v>
      </c>
      <c r="N267" s="31" t="s">
        <v>676</v>
      </c>
      <c r="O267" s="48" t="s">
        <v>868</v>
      </c>
      <c r="P267" s="50" t="s">
        <v>869</v>
      </c>
      <c r="Q267" s="50" t="s">
        <v>869</v>
      </c>
      <c r="R267" s="49" t="s">
        <v>870</v>
      </c>
      <c r="S267" s="49" t="s">
        <v>871</v>
      </c>
      <c r="T267" s="49" t="s">
        <v>871</v>
      </c>
      <c r="U267" s="49" t="s">
        <v>871</v>
      </c>
      <c r="V267" s="49" t="s">
        <v>893</v>
      </c>
    </row>
    <row r="268" spans="2:22" s="34" customFormat="1" ht="160.5" hidden="1" customHeight="1" x14ac:dyDescent="0.25">
      <c r="B268" s="31">
        <f t="shared" si="8"/>
        <v>47</v>
      </c>
      <c r="C268" s="31" t="s">
        <v>848</v>
      </c>
      <c r="D268" s="32" t="s">
        <v>849</v>
      </c>
      <c r="E268" s="31" t="s">
        <v>16</v>
      </c>
      <c r="F268" s="31" t="s">
        <v>1059</v>
      </c>
      <c r="G268" s="31" t="s">
        <v>680</v>
      </c>
      <c r="H268" s="31" t="s">
        <v>747</v>
      </c>
      <c r="I268" s="32" t="s">
        <v>690</v>
      </c>
      <c r="J268" s="80">
        <v>10281000</v>
      </c>
      <c r="K268" s="80">
        <v>8738850</v>
      </c>
      <c r="L268" s="81" t="s">
        <v>129</v>
      </c>
      <c r="M268" s="82" t="s">
        <v>679</v>
      </c>
      <c r="N268" s="31" t="s">
        <v>676</v>
      </c>
      <c r="O268" s="48" t="s">
        <v>867</v>
      </c>
      <c r="P268" s="50" t="s">
        <v>869</v>
      </c>
      <c r="Q268" s="50" t="s">
        <v>869</v>
      </c>
      <c r="R268" s="49" t="s">
        <v>871</v>
      </c>
      <c r="S268" s="49" t="s">
        <v>871</v>
      </c>
      <c r="T268" s="49" t="s">
        <v>880</v>
      </c>
      <c r="U268" s="49" t="s">
        <v>880</v>
      </c>
      <c r="V268" s="49" t="s">
        <v>893</v>
      </c>
    </row>
    <row r="269" spans="2:22" s="34" customFormat="1" ht="160.5" hidden="1" customHeight="1" x14ac:dyDescent="0.25">
      <c r="B269" s="31">
        <f t="shared" si="8"/>
        <v>48</v>
      </c>
      <c r="C269" s="31" t="s">
        <v>848</v>
      </c>
      <c r="D269" s="32" t="s">
        <v>849</v>
      </c>
      <c r="E269" s="31" t="s">
        <v>378</v>
      </c>
      <c r="F269" s="31" t="s">
        <v>1060</v>
      </c>
      <c r="G269" s="31" t="s">
        <v>681</v>
      </c>
      <c r="H269" s="31" t="s">
        <v>747</v>
      </c>
      <c r="I269" s="32" t="s">
        <v>690</v>
      </c>
      <c r="J269" s="80">
        <v>9149467.0588235296</v>
      </c>
      <c r="K269" s="80">
        <v>7777047</v>
      </c>
      <c r="L269" s="81" t="s">
        <v>129</v>
      </c>
      <c r="M269" s="82" t="s">
        <v>828</v>
      </c>
      <c r="N269" s="31" t="s">
        <v>676</v>
      </c>
      <c r="O269" s="48" t="s">
        <v>868</v>
      </c>
      <c r="P269" s="49" t="s">
        <v>870</v>
      </c>
      <c r="Q269" s="49" t="s">
        <v>870</v>
      </c>
      <c r="R269" s="49" t="s">
        <v>872</v>
      </c>
      <c r="S269" s="49" t="s">
        <v>872</v>
      </c>
      <c r="T269" s="49" t="s">
        <v>872</v>
      </c>
      <c r="U269" s="49" t="s">
        <v>880</v>
      </c>
      <c r="V269" s="49" t="s">
        <v>893</v>
      </c>
    </row>
    <row r="270" spans="2:22" s="34" customFormat="1" ht="160.5" hidden="1" customHeight="1" x14ac:dyDescent="0.25">
      <c r="B270" s="31">
        <f t="shared" si="8"/>
        <v>49</v>
      </c>
      <c r="C270" s="31" t="s">
        <v>848</v>
      </c>
      <c r="D270" s="32" t="s">
        <v>849</v>
      </c>
      <c r="E270" s="31" t="s">
        <v>7</v>
      </c>
      <c r="F270" s="31" t="s">
        <v>1061</v>
      </c>
      <c r="G270" s="31" t="s">
        <v>694</v>
      </c>
      <c r="H270" s="31" t="s">
        <v>747</v>
      </c>
      <c r="I270" s="32" t="s">
        <v>695</v>
      </c>
      <c r="J270" s="80">
        <v>55746864.000000007</v>
      </c>
      <c r="K270" s="80">
        <v>47384834.400000006</v>
      </c>
      <c r="L270" s="81" t="s">
        <v>129</v>
      </c>
      <c r="M270" s="82" t="s">
        <v>130</v>
      </c>
      <c r="N270" s="31" t="s">
        <v>144</v>
      </c>
      <c r="O270" s="48" t="s">
        <v>867</v>
      </c>
      <c r="P270" s="48" t="s">
        <v>867</v>
      </c>
      <c r="Q270" s="49" t="s">
        <v>867</v>
      </c>
      <c r="R270" s="49" t="s">
        <v>869</v>
      </c>
      <c r="S270" s="49" t="s">
        <v>869</v>
      </c>
      <c r="T270" s="49" t="s">
        <v>870</v>
      </c>
      <c r="U270" s="49" t="s">
        <v>869</v>
      </c>
      <c r="V270" s="49" t="s">
        <v>881</v>
      </c>
    </row>
    <row r="271" spans="2:22" s="34" customFormat="1" ht="160.5" hidden="1" customHeight="1" x14ac:dyDescent="0.25">
      <c r="B271" s="31">
        <f t="shared" si="8"/>
        <v>50</v>
      </c>
      <c r="C271" s="31" t="s">
        <v>848</v>
      </c>
      <c r="D271" s="32" t="s">
        <v>849</v>
      </c>
      <c r="E271" s="31" t="s">
        <v>7</v>
      </c>
      <c r="F271" s="31" t="s">
        <v>1062</v>
      </c>
      <c r="G271" s="31" t="s">
        <v>694</v>
      </c>
      <c r="H271" s="31" t="s">
        <v>747</v>
      </c>
      <c r="I271" s="32" t="s">
        <v>695</v>
      </c>
      <c r="J271" s="80">
        <v>48778505.999999993</v>
      </c>
      <c r="K271" s="80">
        <v>41461730.099999994</v>
      </c>
      <c r="L271" s="81" t="s">
        <v>129</v>
      </c>
      <c r="M271" s="82" t="s">
        <v>130</v>
      </c>
      <c r="N271" s="31" t="s">
        <v>144</v>
      </c>
      <c r="O271" s="48" t="s">
        <v>867</v>
      </c>
      <c r="P271" s="48" t="s">
        <v>867</v>
      </c>
      <c r="Q271" s="49" t="s">
        <v>867</v>
      </c>
      <c r="R271" s="49" t="s">
        <v>869</v>
      </c>
      <c r="S271" s="49" t="s">
        <v>869</v>
      </c>
      <c r="T271" s="49" t="s">
        <v>870</v>
      </c>
      <c r="U271" s="49" t="s">
        <v>869</v>
      </c>
      <c r="V271" s="49" t="s">
        <v>881</v>
      </c>
    </row>
    <row r="272" spans="2:22" s="34" customFormat="1" ht="160.5" hidden="1" customHeight="1" x14ac:dyDescent="0.25">
      <c r="B272" s="31">
        <f t="shared" si="8"/>
        <v>51</v>
      </c>
      <c r="C272" s="31" t="s">
        <v>848</v>
      </c>
      <c r="D272" s="32" t="s">
        <v>849</v>
      </c>
      <c r="E272" s="31" t="s">
        <v>7</v>
      </c>
      <c r="F272" s="31" t="s">
        <v>1063</v>
      </c>
      <c r="G272" s="31" t="s">
        <v>696</v>
      </c>
      <c r="H272" s="31" t="s">
        <v>747</v>
      </c>
      <c r="I272" s="32" t="s">
        <v>695</v>
      </c>
      <c r="J272" s="80">
        <v>27873432.000000004</v>
      </c>
      <c r="K272" s="80">
        <v>23692417.200000003</v>
      </c>
      <c r="L272" s="81" t="s">
        <v>129</v>
      </c>
      <c r="M272" s="82" t="s">
        <v>672</v>
      </c>
      <c r="N272" s="31" t="s">
        <v>144</v>
      </c>
      <c r="O272" s="48" t="s">
        <v>867</v>
      </c>
      <c r="P272" s="48" t="s">
        <v>875</v>
      </c>
      <c r="Q272" s="50" t="s">
        <v>868</v>
      </c>
      <c r="R272" s="49" t="s">
        <v>869</v>
      </c>
      <c r="S272" s="49" t="s">
        <v>869</v>
      </c>
      <c r="T272" s="49" t="s">
        <v>870</v>
      </c>
      <c r="U272" s="49" t="s">
        <v>870</v>
      </c>
      <c r="V272" s="49" t="s">
        <v>881</v>
      </c>
    </row>
    <row r="273" spans="2:22" s="34" customFormat="1" ht="160.5" hidden="1" customHeight="1" x14ac:dyDescent="0.25">
      <c r="B273" s="31">
        <f t="shared" si="8"/>
        <v>52</v>
      </c>
      <c r="C273" s="31" t="s">
        <v>848</v>
      </c>
      <c r="D273" s="32" t="s">
        <v>849</v>
      </c>
      <c r="E273" s="31" t="s">
        <v>7</v>
      </c>
      <c r="F273" s="31" t="s">
        <v>1064</v>
      </c>
      <c r="G273" s="31" t="s">
        <v>696</v>
      </c>
      <c r="H273" s="31" t="s">
        <v>747</v>
      </c>
      <c r="I273" s="32" t="s">
        <v>695</v>
      </c>
      <c r="J273" s="80">
        <v>6968358.0000000009</v>
      </c>
      <c r="K273" s="80">
        <v>5923104.3000000007</v>
      </c>
      <c r="L273" s="81" t="s">
        <v>129</v>
      </c>
      <c r="M273" s="82" t="s">
        <v>672</v>
      </c>
      <c r="N273" s="31" t="s">
        <v>144</v>
      </c>
      <c r="O273" s="48" t="s">
        <v>867</v>
      </c>
      <c r="P273" s="48" t="s">
        <v>875</v>
      </c>
      <c r="Q273" s="50" t="s">
        <v>868</v>
      </c>
      <c r="R273" s="49" t="s">
        <v>869</v>
      </c>
      <c r="S273" s="49" t="s">
        <v>869</v>
      </c>
      <c r="T273" s="49" t="s">
        <v>870</v>
      </c>
      <c r="U273" s="48" t="s">
        <v>870</v>
      </c>
      <c r="V273" s="48" t="s">
        <v>881</v>
      </c>
    </row>
    <row r="274" spans="2:22" s="34" customFormat="1" ht="160.5" hidden="1" customHeight="1" x14ac:dyDescent="0.25">
      <c r="B274" s="31">
        <f t="shared" si="8"/>
        <v>53</v>
      </c>
      <c r="C274" s="31" t="s">
        <v>848</v>
      </c>
      <c r="D274" s="32" t="s">
        <v>849</v>
      </c>
      <c r="E274" s="31" t="s">
        <v>7</v>
      </c>
      <c r="F274" s="31" t="s">
        <v>1065</v>
      </c>
      <c r="G274" s="31" t="s">
        <v>697</v>
      </c>
      <c r="H274" s="31" t="s">
        <v>747</v>
      </c>
      <c r="I274" s="32" t="s">
        <v>695</v>
      </c>
      <c r="J274" s="80">
        <v>10500000</v>
      </c>
      <c r="K274" s="80">
        <v>8925000</v>
      </c>
      <c r="L274" s="81" t="s">
        <v>129</v>
      </c>
      <c r="M274" s="82" t="s">
        <v>827</v>
      </c>
      <c r="N274" s="31" t="s">
        <v>676</v>
      </c>
      <c r="O274" s="48" t="s">
        <v>867</v>
      </c>
      <c r="P274" s="48" t="s">
        <v>868</v>
      </c>
      <c r="Q274" s="49" t="s">
        <v>868</v>
      </c>
      <c r="R274" s="49" t="s">
        <v>869</v>
      </c>
      <c r="S274" s="49" t="s">
        <v>870</v>
      </c>
      <c r="T274" s="49" t="s">
        <v>870</v>
      </c>
      <c r="U274" s="48" t="s">
        <v>870</v>
      </c>
      <c r="V274" s="49" t="s">
        <v>877</v>
      </c>
    </row>
    <row r="275" spans="2:22" s="34" customFormat="1" ht="160.5" hidden="1" customHeight="1" x14ac:dyDescent="0.25">
      <c r="B275" s="31">
        <f t="shared" si="8"/>
        <v>54</v>
      </c>
      <c r="C275" s="31" t="s">
        <v>848</v>
      </c>
      <c r="D275" s="32" t="s">
        <v>849</v>
      </c>
      <c r="E275" s="31" t="s">
        <v>7</v>
      </c>
      <c r="F275" s="31" t="s">
        <v>1066</v>
      </c>
      <c r="G275" s="31" t="s">
        <v>145</v>
      </c>
      <c r="H275" s="31" t="s">
        <v>747</v>
      </c>
      <c r="I275" s="32" t="s">
        <v>695</v>
      </c>
      <c r="J275" s="80">
        <v>20000000</v>
      </c>
      <c r="K275" s="80">
        <v>17000000</v>
      </c>
      <c r="L275" s="81" t="s">
        <v>129</v>
      </c>
      <c r="M275" s="82" t="s">
        <v>132</v>
      </c>
      <c r="N275" s="31" t="s">
        <v>676</v>
      </c>
      <c r="O275" s="48" t="s">
        <v>867</v>
      </c>
      <c r="P275" s="50" t="s">
        <v>868</v>
      </c>
      <c r="Q275" s="49" t="s">
        <v>869</v>
      </c>
      <c r="R275" s="50" t="s">
        <v>870</v>
      </c>
      <c r="S275" s="49" t="s">
        <v>870</v>
      </c>
      <c r="T275" s="49" t="s">
        <v>870</v>
      </c>
      <c r="U275" s="49" t="s">
        <v>871</v>
      </c>
      <c r="V275" s="49" t="s">
        <v>881</v>
      </c>
    </row>
    <row r="276" spans="2:22" s="34" customFormat="1" ht="160.5" hidden="1" customHeight="1" x14ac:dyDescent="0.25">
      <c r="B276" s="31">
        <f t="shared" si="8"/>
        <v>55</v>
      </c>
      <c r="C276" s="31" t="s">
        <v>848</v>
      </c>
      <c r="D276" s="32" t="s">
        <v>849</v>
      </c>
      <c r="E276" s="31" t="s">
        <v>174</v>
      </c>
      <c r="F276" s="31" t="s">
        <v>1067</v>
      </c>
      <c r="G276" s="31" t="s">
        <v>133</v>
      </c>
      <c r="H276" s="31" t="s">
        <v>747</v>
      </c>
      <c r="I276" s="32" t="s">
        <v>695</v>
      </c>
      <c r="J276" s="80">
        <v>11721500</v>
      </c>
      <c r="K276" s="80">
        <v>9963275</v>
      </c>
      <c r="L276" s="81" t="s">
        <v>129</v>
      </c>
      <c r="M276" s="82" t="s">
        <v>134</v>
      </c>
      <c r="N276" s="31" t="s">
        <v>676</v>
      </c>
      <c r="O276" s="48" t="s">
        <v>868</v>
      </c>
      <c r="P276" s="48" t="s">
        <v>869</v>
      </c>
      <c r="Q276" s="50" t="s">
        <v>869</v>
      </c>
      <c r="R276" s="49" t="s">
        <v>870</v>
      </c>
      <c r="S276" s="49" t="s">
        <v>870</v>
      </c>
      <c r="T276" s="49" t="s">
        <v>871</v>
      </c>
      <c r="U276" s="49" t="s">
        <v>871</v>
      </c>
      <c r="V276" s="49" t="s">
        <v>890</v>
      </c>
    </row>
    <row r="277" spans="2:22" s="34" customFormat="1" ht="160.5" hidden="1" customHeight="1" x14ac:dyDescent="0.25">
      <c r="B277" s="31">
        <f t="shared" si="8"/>
        <v>56</v>
      </c>
      <c r="C277" s="31" t="s">
        <v>848</v>
      </c>
      <c r="D277" s="32" t="s">
        <v>849</v>
      </c>
      <c r="E277" s="31" t="s">
        <v>174</v>
      </c>
      <c r="F277" s="31" t="s">
        <v>1068</v>
      </c>
      <c r="G277" s="31" t="s">
        <v>135</v>
      </c>
      <c r="H277" s="31" t="s">
        <v>747</v>
      </c>
      <c r="I277" s="32" t="s">
        <v>695</v>
      </c>
      <c r="J277" s="80">
        <v>20378000</v>
      </c>
      <c r="K277" s="80">
        <v>17321300</v>
      </c>
      <c r="L277" s="81" t="s">
        <v>129</v>
      </c>
      <c r="M277" s="82" t="s">
        <v>677</v>
      </c>
      <c r="N277" s="31" t="s">
        <v>676</v>
      </c>
      <c r="O277" s="48" t="s">
        <v>868</v>
      </c>
      <c r="P277" s="50" t="s">
        <v>870</v>
      </c>
      <c r="Q277" s="50" t="s">
        <v>870</v>
      </c>
      <c r="R277" s="49" t="s">
        <v>871</v>
      </c>
      <c r="S277" s="49" t="s">
        <v>871</v>
      </c>
      <c r="T277" s="49" t="s">
        <v>872</v>
      </c>
      <c r="U277" s="49" t="s">
        <v>872</v>
      </c>
      <c r="V277" s="49" t="s">
        <v>881</v>
      </c>
    </row>
    <row r="278" spans="2:22" s="34" customFormat="1" ht="160.5" hidden="1" customHeight="1" x14ac:dyDescent="0.25">
      <c r="B278" s="31">
        <f t="shared" si="8"/>
        <v>57</v>
      </c>
      <c r="C278" s="31" t="s">
        <v>848</v>
      </c>
      <c r="D278" s="32" t="s">
        <v>849</v>
      </c>
      <c r="E278" s="31" t="s">
        <v>957</v>
      </c>
      <c r="F278" s="31" t="s">
        <v>1069</v>
      </c>
      <c r="G278" s="31" t="s">
        <v>136</v>
      </c>
      <c r="H278" s="31" t="s">
        <v>747</v>
      </c>
      <c r="I278" s="32" t="s">
        <v>695</v>
      </c>
      <c r="J278" s="80">
        <v>37054998.823529415</v>
      </c>
      <c r="K278" s="80">
        <v>31496749</v>
      </c>
      <c r="L278" s="81" t="s">
        <v>129</v>
      </c>
      <c r="M278" s="82" t="s">
        <v>678</v>
      </c>
      <c r="N278" s="31" t="s">
        <v>673</v>
      </c>
      <c r="O278" s="48" t="s">
        <v>867</v>
      </c>
      <c r="P278" s="50" t="s">
        <v>868</v>
      </c>
      <c r="Q278" s="50" t="s">
        <v>868</v>
      </c>
      <c r="R278" s="49" t="s">
        <v>869</v>
      </c>
      <c r="S278" s="49" t="s">
        <v>869</v>
      </c>
      <c r="T278" s="49" t="s">
        <v>870</v>
      </c>
      <c r="U278" s="49" t="s">
        <v>870</v>
      </c>
      <c r="V278" s="49" t="s">
        <v>893</v>
      </c>
    </row>
    <row r="279" spans="2:22" s="34" customFormat="1" ht="160.5" hidden="1" customHeight="1" x14ac:dyDescent="0.25">
      <c r="B279" s="31">
        <f t="shared" si="8"/>
        <v>58</v>
      </c>
      <c r="C279" s="31" t="s">
        <v>848</v>
      </c>
      <c r="D279" s="32" t="s">
        <v>849</v>
      </c>
      <c r="E279" s="31" t="s">
        <v>957</v>
      </c>
      <c r="F279" s="31" t="s">
        <v>1070</v>
      </c>
      <c r="G279" s="31" t="s">
        <v>137</v>
      </c>
      <c r="H279" s="31" t="s">
        <v>747</v>
      </c>
      <c r="I279" s="32" t="s">
        <v>695</v>
      </c>
      <c r="J279" s="80">
        <v>19730000</v>
      </c>
      <c r="K279" s="80">
        <v>16770500</v>
      </c>
      <c r="L279" s="81" t="s">
        <v>129</v>
      </c>
      <c r="M279" s="82" t="s">
        <v>679</v>
      </c>
      <c r="N279" s="31" t="s">
        <v>676</v>
      </c>
      <c r="O279" s="48" t="s">
        <v>868</v>
      </c>
      <c r="P279" s="50" t="s">
        <v>869</v>
      </c>
      <c r="Q279" s="50" t="s">
        <v>869</v>
      </c>
      <c r="R279" s="49" t="s">
        <v>870</v>
      </c>
      <c r="S279" s="49" t="s">
        <v>871</v>
      </c>
      <c r="T279" s="49" t="s">
        <v>871</v>
      </c>
      <c r="U279" s="49" t="s">
        <v>871</v>
      </c>
      <c r="V279" s="49" t="s">
        <v>893</v>
      </c>
    </row>
    <row r="280" spans="2:22" s="34" customFormat="1" ht="160.5" hidden="1" customHeight="1" x14ac:dyDescent="0.25">
      <c r="B280" s="31">
        <f t="shared" si="8"/>
        <v>59</v>
      </c>
      <c r="C280" s="31" t="s">
        <v>848</v>
      </c>
      <c r="D280" s="32" t="s">
        <v>849</v>
      </c>
      <c r="E280" s="31" t="s">
        <v>16</v>
      </c>
      <c r="F280" s="31" t="s">
        <v>1071</v>
      </c>
      <c r="G280" s="31" t="s">
        <v>680</v>
      </c>
      <c r="H280" s="31" t="s">
        <v>747</v>
      </c>
      <c r="I280" s="32" t="s">
        <v>695</v>
      </c>
      <c r="J280" s="80">
        <v>10281000</v>
      </c>
      <c r="K280" s="80">
        <v>8738850</v>
      </c>
      <c r="L280" s="81" t="s">
        <v>129</v>
      </c>
      <c r="M280" s="82" t="s">
        <v>679</v>
      </c>
      <c r="N280" s="31" t="s">
        <v>676</v>
      </c>
      <c r="O280" s="48" t="s">
        <v>867</v>
      </c>
      <c r="P280" s="50" t="s">
        <v>869</v>
      </c>
      <c r="Q280" s="50" t="s">
        <v>869</v>
      </c>
      <c r="R280" s="49" t="s">
        <v>871</v>
      </c>
      <c r="S280" s="49" t="s">
        <v>871</v>
      </c>
      <c r="T280" s="49" t="s">
        <v>880</v>
      </c>
      <c r="U280" s="49" t="s">
        <v>880</v>
      </c>
      <c r="V280" s="49" t="s">
        <v>893</v>
      </c>
    </row>
    <row r="281" spans="2:22" s="34" customFormat="1" ht="160.5" hidden="1" customHeight="1" x14ac:dyDescent="0.25">
      <c r="B281" s="31">
        <f t="shared" si="8"/>
        <v>60</v>
      </c>
      <c r="C281" s="31" t="s">
        <v>848</v>
      </c>
      <c r="D281" s="32" t="s">
        <v>849</v>
      </c>
      <c r="E281" s="31" t="s">
        <v>378</v>
      </c>
      <c r="F281" s="31" t="s">
        <v>1072</v>
      </c>
      <c r="G281" s="31" t="s">
        <v>681</v>
      </c>
      <c r="H281" s="31" t="s">
        <v>747</v>
      </c>
      <c r="I281" s="32" t="s">
        <v>695</v>
      </c>
      <c r="J281" s="80">
        <v>8000000</v>
      </c>
      <c r="K281" s="80">
        <v>6800000</v>
      </c>
      <c r="L281" s="81" t="s">
        <v>129</v>
      </c>
      <c r="M281" s="82" t="s">
        <v>682</v>
      </c>
      <c r="N281" s="31" t="s">
        <v>676</v>
      </c>
      <c r="O281" s="48" t="s">
        <v>868</v>
      </c>
      <c r="P281" s="49" t="s">
        <v>870</v>
      </c>
      <c r="Q281" s="49" t="s">
        <v>870</v>
      </c>
      <c r="R281" s="49" t="s">
        <v>872</v>
      </c>
      <c r="S281" s="49" t="s">
        <v>872</v>
      </c>
      <c r="T281" s="49" t="s">
        <v>872</v>
      </c>
      <c r="U281" s="49" t="s">
        <v>880</v>
      </c>
      <c r="V281" s="49" t="s">
        <v>893</v>
      </c>
    </row>
    <row r="282" spans="2:22" s="34" customFormat="1" ht="160.5" hidden="1" customHeight="1" x14ac:dyDescent="0.25">
      <c r="B282" s="31">
        <f t="shared" si="8"/>
        <v>61</v>
      </c>
      <c r="C282" s="31" t="s">
        <v>848</v>
      </c>
      <c r="D282" s="32" t="s">
        <v>849</v>
      </c>
      <c r="E282" s="31" t="s">
        <v>7</v>
      </c>
      <c r="F282" s="31" t="s">
        <v>1073</v>
      </c>
      <c r="G282" s="31" t="s">
        <v>698</v>
      </c>
      <c r="H282" s="31" t="s">
        <v>747</v>
      </c>
      <c r="I282" s="32" t="s">
        <v>699</v>
      </c>
      <c r="J282" s="80">
        <v>44748659.764705889</v>
      </c>
      <c r="K282" s="80">
        <v>38036360.800000004</v>
      </c>
      <c r="L282" s="81" t="s">
        <v>129</v>
      </c>
      <c r="M282" s="82" t="s">
        <v>130</v>
      </c>
      <c r="N282" s="31" t="s">
        <v>144</v>
      </c>
      <c r="O282" s="48" t="s">
        <v>867</v>
      </c>
      <c r="P282" s="49" t="s">
        <v>867</v>
      </c>
      <c r="Q282" s="49" t="s">
        <v>867</v>
      </c>
      <c r="R282" s="49" t="s">
        <v>869</v>
      </c>
      <c r="S282" s="49" t="s">
        <v>869</v>
      </c>
      <c r="T282" s="49" t="s">
        <v>870</v>
      </c>
      <c r="U282" s="49" t="s">
        <v>869</v>
      </c>
      <c r="V282" s="49" t="s">
        <v>881</v>
      </c>
    </row>
    <row r="283" spans="2:22" s="34" customFormat="1" ht="160.5" hidden="1" customHeight="1" x14ac:dyDescent="0.25">
      <c r="B283" s="31">
        <f t="shared" si="8"/>
        <v>62</v>
      </c>
      <c r="C283" s="31" t="s">
        <v>848</v>
      </c>
      <c r="D283" s="32" t="s">
        <v>849</v>
      </c>
      <c r="E283" s="31" t="s">
        <v>7</v>
      </c>
      <c r="F283" s="31" t="s">
        <v>1074</v>
      </c>
      <c r="G283" s="31" t="s">
        <v>698</v>
      </c>
      <c r="H283" s="31" t="s">
        <v>747</v>
      </c>
      <c r="I283" s="32" t="s">
        <v>699</v>
      </c>
      <c r="J283" s="80">
        <v>39155077.294117644</v>
      </c>
      <c r="K283" s="80">
        <v>33281815.699999999</v>
      </c>
      <c r="L283" s="81" t="s">
        <v>129</v>
      </c>
      <c r="M283" s="82" t="s">
        <v>130</v>
      </c>
      <c r="N283" s="31" t="s">
        <v>144</v>
      </c>
      <c r="O283" s="48" t="s">
        <v>867</v>
      </c>
      <c r="P283" s="48" t="s">
        <v>867</v>
      </c>
      <c r="Q283" s="49" t="s">
        <v>867</v>
      </c>
      <c r="R283" s="49" t="s">
        <v>869</v>
      </c>
      <c r="S283" s="49" t="s">
        <v>869</v>
      </c>
      <c r="T283" s="49" t="s">
        <v>870</v>
      </c>
      <c r="U283" s="49" t="s">
        <v>869</v>
      </c>
      <c r="V283" s="49" t="s">
        <v>881</v>
      </c>
    </row>
    <row r="284" spans="2:22" s="34" customFormat="1" ht="160.5" hidden="1" customHeight="1" x14ac:dyDescent="0.25">
      <c r="B284" s="31">
        <f t="shared" si="8"/>
        <v>63</v>
      </c>
      <c r="C284" s="31" t="s">
        <v>848</v>
      </c>
      <c r="D284" s="32" t="s">
        <v>849</v>
      </c>
      <c r="E284" s="31" t="s">
        <v>7</v>
      </c>
      <c r="F284" s="31" t="s">
        <v>1075</v>
      </c>
      <c r="G284" s="31" t="s">
        <v>700</v>
      </c>
      <c r="H284" s="31" t="s">
        <v>747</v>
      </c>
      <c r="I284" s="32" t="s">
        <v>699</v>
      </c>
      <c r="J284" s="80">
        <v>22374329.882352944</v>
      </c>
      <c r="K284" s="80">
        <v>19018180.400000002</v>
      </c>
      <c r="L284" s="81" t="s">
        <v>129</v>
      </c>
      <c r="M284" s="82" t="s">
        <v>672</v>
      </c>
      <c r="N284" s="31" t="s">
        <v>144</v>
      </c>
      <c r="O284" s="48" t="s">
        <v>867</v>
      </c>
      <c r="P284" s="48" t="s">
        <v>875</v>
      </c>
      <c r="Q284" s="49" t="s">
        <v>868</v>
      </c>
      <c r="R284" s="49" t="s">
        <v>869</v>
      </c>
      <c r="S284" s="49" t="s">
        <v>869</v>
      </c>
      <c r="T284" s="49" t="s">
        <v>870</v>
      </c>
      <c r="U284" s="49" t="s">
        <v>870</v>
      </c>
      <c r="V284" s="49" t="s">
        <v>881</v>
      </c>
    </row>
    <row r="285" spans="2:22" s="34" customFormat="1" ht="160.5" hidden="1" customHeight="1" x14ac:dyDescent="0.25">
      <c r="B285" s="31">
        <f t="shared" si="8"/>
        <v>64</v>
      </c>
      <c r="C285" s="31" t="s">
        <v>848</v>
      </c>
      <c r="D285" s="32" t="s">
        <v>849</v>
      </c>
      <c r="E285" s="31" t="s">
        <v>7</v>
      </c>
      <c r="F285" s="31" t="s">
        <v>1076</v>
      </c>
      <c r="G285" s="31" t="s">
        <v>700</v>
      </c>
      <c r="H285" s="31" t="s">
        <v>747</v>
      </c>
      <c r="I285" s="32" t="s">
        <v>699</v>
      </c>
      <c r="J285" s="80">
        <v>5593582.4705882361</v>
      </c>
      <c r="K285" s="80">
        <v>4754545.1000000006</v>
      </c>
      <c r="L285" s="81" t="s">
        <v>129</v>
      </c>
      <c r="M285" s="82" t="s">
        <v>672</v>
      </c>
      <c r="N285" s="31" t="s">
        <v>144</v>
      </c>
      <c r="O285" s="48" t="s">
        <v>867</v>
      </c>
      <c r="P285" s="48" t="s">
        <v>875</v>
      </c>
      <c r="Q285" s="49" t="s">
        <v>868</v>
      </c>
      <c r="R285" s="49" t="s">
        <v>869</v>
      </c>
      <c r="S285" s="49" t="s">
        <v>869</v>
      </c>
      <c r="T285" s="49" t="s">
        <v>870</v>
      </c>
      <c r="U285" s="49" t="s">
        <v>870</v>
      </c>
      <c r="V285" s="49" t="s">
        <v>881</v>
      </c>
    </row>
    <row r="286" spans="2:22" s="34" customFormat="1" ht="160.5" hidden="1" customHeight="1" x14ac:dyDescent="0.25">
      <c r="B286" s="31">
        <f t="shared" si="8"/>
        <v>65</v>
      </c>
      <c r="C286" s="31" t="s">
        <v>848</v>
      </c>
      <c r="D286" s="32" t="s">
        <v>849</v>
      </c>
      <c r="E286" s="31" t="s">
        <v>7</v>
      </c>
      <c r="F286" s="31" t="s">
        <v>1077</v>
      </c>
      <c r="G286" s="31" t="s">
        <v>701</v>
      </c>
      <c r="H286" s="31" t="s">
        <v>747</v>
      </c>
      <c r="I286" s="32" t="s">
        <v>699</v>
      </c>
      <c r="J286" s="80">
        <v>14000000</v>
      </c>
      <c r="K286" s="80">
        <v>11900000</v>
      </c>
      <c r="L286" s="81" t="s">
        <v>129</v>
      </c>
      <c r="M286" s="82" t="s">
        <v>675</v>
      </c>
      <c r="N286" s="31" t="s">
        <v>676</v>
      </c>
      <c r="O286" s="48" t="s">
        <v>867</v>
      </c>
      <c r="P286" s="48" t="s">
        <v>868</v>
      </c>
      <c r="Q286" s="50" t="s">
        <v>868</v>
      </c>
      <c r="R286" s="49" t="s">
        <v>869</v>
      </c>
      <c r="S286" s="49" t="s">
        <v>870</v>
      </c>
      <c r="T286" s="49" t="s">
        <v>870</v>
      </c>
      <c r="U286" s="49" t="s">
        <v>870</v>
      </c>
      <c r="V286" s="49" t="s">
        <v>877</v>
      </c>
    </row>
    <row r="287" spans="2:22" s="34" customFormat="1" ht="160.5" hidden="1" customHeight="1" x14ac:dyDescent="0.25">
      <c r="B287" s="31">
        <f t="shared" si="8"/>
        <v>66</v>
      </c>
      <c r="C287" s="31" t="s">
        <v>848</v>
      </c>
      <c r="D287" s="32" t="s">
        <v>849</v>
      </c>
      <c r="E287" s="31" t="s">
        <v>7</v>
      </c>
      <c r="F287" s="31" t="s">
        <v>1078</v>
      </c>
      <c r="G287" s="31" t="s">
        <v>146</v>
      </c>
      <c r="H287" s="31" t="s">
        <v>747</v>
      </c>
      <c r="I287" s="32" t="s">
        <v>699</v>
      </c>
      <c r="J287" s="80">
        <v>22309734.117647059</v>
      </c>
      <c r="K287" s="80">
        <v>18963274</v>
      </c>
      <c r="L287" s="81" t="s">
        <v>129</v>
      </c>
      <c r="M287" s="82" t="s">
        <v>132</v>
      </c>
      <c r="N287" s="31" t="s">
        <v>676</v>
      </c>
      <c r="O287" s="48" t="s">
        <v>867</v>
      </c>
      <c r="P287" s="48" t="s">
        <v>868</v>
      </c>
      <c r="Q287" s="50" t="s">
        <v>869</v>
      </c>
      <c r="R287" s="49" t="s">
        <v>870</v>
      </c>
      <c r="S287" s="49" t="s">
        <v>870</v>
      </c>
      <c r="T287" s="49" t="s">
        <v>870</v>
      </c>
      <c r="U287" s="48" t="s">
        <v>871</v>
      </c>
      <c r="V287" s="48" t="s">
        <v>881</v>
      </c>
    </row>
    <row r="288" spans="2:22" s="34" customFormat="1" ht="160.5" hidden="1" customHeight="1" x14ac:dyDescent="0.25">
      <c r="B288" s="31">
        <f t="shared" ref="B288:B294" si="9">B287+1</f>
        <v>67</v>
      </c>
      <c r="C288" s="31" t="s">
        <v>848</v>
      </c>
      <c r="D288" s="32" t="s">
        <v>849</v>
      </c>
      <c r="E288" s="31" t="s">
        <v>174</v>
      </c>
      <c r="F288" s="31" t="s">
        <v>1079</v>
      </c>
      <c r="G288" s="31" t="s">
        <v>133</v>
      </c>
      <c r="H288" s="31" t="s">
        <v>747</v>
      </c>
      <c r="I288" s="32" t="s">
        <v>699</v>
      </c>
      <c r="J288" s="80">
        <v>11721500</v>
      </c>
      <c r="K288" s="80">
        <v>9963275</v>
      </c>
      <c r="L288" s="81" t="s">
        <v>129</v>
      </c>
      <c r="M288" s="82" t="s">
        <v>134</v>
      </c>
      <c r="N288" s="31" t="s">
        <v>676</v>
      </c>
      <c r="O288" s="48" t="s">
        <v>868</v>
      </c>
      <c r="P288" s="48" t="s">
        <v>869</v>
      </c>
      <c r="Q288" s="49" t="s">
        <v>869</v>
      </c>
      <c r="R288" s="49" t="s">
        <v>870</v>
      </c>
      <c r="S288" s="49" t="s">
        <v>870</v>
      </c>
      <c r="T288" s="49" t="s">
        <v>871</v>
      </c>
      <c r="U288" s="48" t="s">
        <v>871</v>
      </c>
      <c r="V288" s="49" t="s">
        <v>890</v>
      </c>
    </row>
    <row r="289" spans="1:22" s="34" customFormat="1" ht="160.5" hidden="1" customHeight="1" x14ac:dyDescent="0.25">
      <c r="B289" s="31">
        <f t="shared" si="9"/>
        <v>68</v>
      </c>
      <c r="C289" s="31" t="s">
        <v>848</v>
      </c>
      <c r="D289" s="32" t="s">
        <v>849</v>
      </c>
      <c r="E289" s="31" t="s">
        <v>174</v>
      </c>
      <c r="F289" s="31" t="s">
        <v>1080</v>
      </c>
      <c r="G289" s="31" t="s">
        <v>135</v>
      </c>
      <c r="H289" s="31" t="s">
        <v>747</v>
      </c>
      <c r="I289" s="32" t="s">
        <v>699</v>
      </c>
      <c r="J289" s="80">
        <v>22881250.588235296</v>
      </c>
      <c r="K289" s="80">
        <v>19449063</v>
      </c>
      <c r="L289" s="81" t="s">
        <v>129</v>
      </c>
      <c r="M289" s="82" t="s">
        <v>677</v>
      </c>
      <c r="N289" s="31" t="s">
        <v>676</v>
      </c>
      <c r="O289" s="48" t="s">
        <v>868</v>
      </c>
      <c r="P289" s="50" t="s">
        <v>870</v>
      </c>
      <c r="Q289" s="49" t="s">
        <v>870</v>
      </c>
      <c r="R289" s="50" t="s">
        <v>871</v>
      </c>
      <c r="S289" s="49" t="s">
        <v>871</v>
      </c>
      <c r="T289" s="49" t="s">
        <v>872</v>
      </c>
      <c r="U289" s="49" t="s">
        <v>872</v>
      </c>
      <c r="V289" s="49" t="s">
        <v>881</v>
      </c>
    </row>
    <row r="290" spans="1:22" s="34" customFormat="1" ht="160.5" hidden="1" customHeight="1" x14ac:dyDescent="0.25">
      <c r="B290" s="31">
        <f t="shared" si="9"/>
        <v>69</v>
      </c>
      <c r="C290" s="31" t="s">
        <v>848</v>
      </c>
      <c r="D290" s="32" t="s">
        <v>849</v>
      </c>
      <c r="E290" s="31" t="s">
        <v>957</v>
      </c>
      <c r="F290" s="31" t="s">
        <v>1081</v>
      </c>
      <c r="G290" s="31" t="s">
        <v>136</v>
      </c>
      <c r="H290" s="31" t="s">
        <v>747</v>
      </c>
      <c r="I290" s="32" t="s">
        <v>699</v>
      </c>
      <c r="J290" s="80">
        <v>40600724.705882356</v>
      </c>
      <c r="K290" s="80">
        <v>34510616</v>
      </c>
      <c r="L290" s="81" t="s">
        <v>129</v>
      </c>
      <c r="M290" s="82" t="s">
        <v>678</v>
      </c>
      <c r="N290" s="31" t="s">
        <v>673</v>
      </c>
      <c r="O290" s="48" t="s">
        <v>867</v>
      </c>
      <c r="P290" s="48" t="s">
        <v>868</v>
      </c>
      <c r="Q290" s="50" t="s">
        <v>868</v>
      </c>
      <c r="R290" s="49" t="s">
        <v>869</v>
      </c>
      <c r="S290" s="49" t="s">
        <v>869</v>
      </c>
      <c r="T290" s="49" t="s">
        <v>870</v>
      </c>
      <c r="U290" s="49" t="s">
        <v>870</v>
      </c>
      <c r="V290" s="49" t="s">
        <v>893</v>
      </c>
    </row>
    <row r="291" spans="1:22" s="34" customFormat="1" ht="160.5" hidden="1" customHeight="1" x14ac:dyDescent="0.25">
      <c r="B291" s="31">
        <f t="shared" si="9"/>
        <v>70</v>
      </c>
      <c r="C291" s="31" t="s">
        <v>848</v>
      </c>
      <c r="D291" s="32" t="s">
        <v>849</v>
      </c>
      <c r="E291" s="31" t="s">
        <v>957</v>
      </c>
      <c r="F291" s="31" t="s">
        <v>1082</v>
      </c>
      <c r="G291" s="31" t="s">
        <v>137</v>
      </c>
      <c r="H291" s="31" t="s">
        <v>747</v>
      </c>
      <c r="I291" s="32" t="s">
        <v>699</v>
      </c>
      <c r="J291" s="80">
        <v>15140000</v>
      </c>
      <c r="K291" s="80">
        <v>12869000</v>
      </c>
      <c r="L291" s="81" t="s">
        <v>129</v>
      </c>
      <c r="M291" s="82" t="s">
        <v>679</v>
      </c>
      <c r="N291" s="31" t="s">
        <v>676</v>
      </c>
      <c r="O291" s="48" t="s">
        <v>868</v>
      </c>
      <c r="P291" s="50" t="s">
        <v>869</v>
      </c>
      <c r="Q291" s="50" t="s">
        <v>869</v>
      </c>
      <c r="R291" s="49" t="s">
        <v>870</v>
      </c>
      <c r="S291" s="49" t="s">
        <v>871</v>
      </c>
      <c r="T291" s="49" t="s">
        <v>871</v>
      </c>
      <c r="U291" s="49" t="s">
        <v>871</v>
      </c>
      <c r="V291" s="49" t="s">
        <v>893</v>
      </c>
    </row>
    <row r="292" spans="1:22" s="34" customFormat="1" ht="160.5" hidden="1" customHeight="1" x14ac:dyDescent="0.25">
      <c r="B292" s="31">
        <f t="shared" si="9"/>
        <v>71</v>
      </c>
      <c r="C292" s="31" t="s">
        <v>848</v>
      </c>
      <c r="D292" s="32" t="s">
        <v>849</v>
      </c>
      <c r="E292" s="31" t="s">
        <v>16</v>
      </c>
      <c r="F292" s="31" t="s">
        <v>1083</v>
      </c>
      <c r="G292" s="31" t="s">
        <v>680</v>
      </c>
      <c r="H292" s="31" t="s">
        <v>747</v>
      </c>
      <c r="I292" s="32" t="s">
        <v>699</v>
      </c>
      <c r="J292" s="80">
        <v>9595600</v>
      </c>
      <c r="K292" s="80">
        <v>8156260</v>
      </c>
      <c r="L292" s="81" t="s">
        <v>129</v>
      </c>
      <c r="M292" s="82" t="s">
        <v>679</v>
      </c>
      <c r="N292" s="31" t="s">
        <v>676</v>
      </c>
      <c r="O292" s="48" t="s">
        <v>867</v>
      </c>
      <c r="P292" s="50" t="s">
        <v>869</v>
      </c>
      <c r="Q292" s="50" t="s">
        <v>869</v>
      </c>
      <c r="R292" s="49" t="s">
        <v>871</v>
      </c>
      <c r="S292" s="49" t="s">
        <v>871</v>
      </c>
      <c r="T292" s="49" t="s">
        <v>880</v>
      </c>
      <c r="U292" s="49" t="s">
        <v>880</v>
      </c>
      <c r="V292" s="49" t="s">
        <v>893</v>
      </c>
    </row>
    <row r="293" spans="1:22" s="34" customFormat="1" ht="160.5" hidden="1" customHeight="1" x14ac:dyDescent="0.25">
      <c r="B293" s="31">
        <f t="shared" si="9"/>
        <v>72</v>
      </c>
      <c r="C293" s="31" t="s">
        <v>848</v>
      </c>
      <c r="D293" s="32" t="s">
        <v>849</v>
      </c>
      <c r="E293" s="31" t="s">
        <v>378</v>
      </c>
      <c r="F293" s="31" t="s">
        <v>1084</v>
      </c>
      <c r="G293" s="31" t="s">
        <v>681</v>
      </c>
      <c r="H293" s="31" t="s">
        <v>747</v>
      </c>
      <c r="I293" s="32" t="s">
        <v>699</v>
      </c>
      <c r="J293" s="80">
        <v>7912200</v>
      </c>
      <c r="K293" s="80">
        <v>6725370</v>
      </c>
      <c r="L293" s="81" t="s">
        <v>129</v>
      </c>
      <c r="M293" s="82" t="s">
        <v>682</v>
      </c>
      <c r="N293" s="31" t="s">
        <v>676</v>
      </c>
      <c r="O293" s="48" t="s">
        <v>868</v>
      </c>
      <c r="P293" s="49" t="s">
        <v>870</v>
      </c>
      <c r="Q293" s="49" t="s">
        <v>870</v>
      </c>
      <c r="R293" s="49" t="s">
        <v>872</v>
      </c>
      <c r="S293" s="49" t="s">
        <v>872</v>
      </c>
      <c r="T293" s="49" t="s">
        <v>872</v>
      </c>
      <c r="U293" s="49" t="s">
        <v>880</v>
      </c>
      <c r="V293" s="49" t="s">
        <v>893</v>
      </c>
    </row>
    <row r="294" spans="1:22" s="34" customFormat="1" ht="160.5" hidden="1" customHeight="1" x14ac:dyDescent="0.25">
      <c r="B294" s="31">
        <f t="shared" si="9"/>
        <v>73</v>
      </c>
      <c r="C294" s="31" t="s">
        <v>848</v>
      </c>
      <c r="D294" s="32" t="s">
        <v>849</v>
      </c>
      <c r="E294" s="31" t="s">
        <v>916</v>
      </c>
      <c r="F294" s="31" t="s">
        <v>149</v>
      </c>
      <c r="G294" s="31" t="s">
        <v>150</v>
      </c>
      <c r="H294" s="31" t="s">
        <v>747</v>
      </c>
      <c r="I294" s="32" t="s">
        <v>151</v>
      </c>
      <c r="J294" s="80">
        <v>114118162</v>
      </c>
      <c r="K294" s="80">
        <v>85588621</v>
      </c>
      <c r="L294" s="81" t="s">
        <v>129</v>
      </c>
      <c r="M294" s="82" t="s">
        <v>152</v>
      </c>
      <c r="N294" s="31" t="s">
        <v>673</v>
      </c>
      <c r="O294" s="48" t="s">
        <v>867</v>
      </c>
      <c r="P294" s="48" t="s">
        <v>878</v>
      </c>
      <c r="Q294" s="49" t="s">
        <v>867</v>
      </c>
      <c r="R294" s="49" t="s">
        <v>867</v>
      </c>
      <c r="S294" s="49" t="s">
        <v>867</v>
      </c>
      <c r="T294" s="49" t="s">
        <v>868</v>
      </c>
      <c r="U294" s="49" t="s">
        <v>869</v>
      </c>
      <c r="V294" s="49" t="s">
        <v>893</v>
      </c>
    </row>
    <row r="295" spans="1:22" s="25" customFormat="1" ht="232.5" hidden="1" x14ac:dyDescent="0.25">
      <c r="A295" s="21"/>
      <c r="B295" s="22">
        <v>73</v>
      </c>
      <c r="C295" s="22" t="s">
        <v>932</v>
      </c>
      <c r="D295" s="22" t="s">
        <v>933</v>
      </c>
      <c r="E295" s="22" t="s">
        <v>1734</v>
      </c>
      <c r="F295" s="22"/>
      <c r="G295" s="22"/>
      <c r="H295" s="23"/>
      <c r="I295" s="22"/>
      <c r="J295" s="24">
        <f>SUM(J222:J294)</f>
        <v>2402938057.2941184</v>
      </c>
      <c r="K295" s="24">
        <f>SUM(K222:K294)</f>
        <v>2031085532</v>
      </c>
      <c r="L295" s="22"/>
      <c r="M295" s="22"/>
      <c r="N295" s="22"/>
      <c r="O295" s="46"/>
      <c r="P295" s="47"/>
      <c r="Q295" s="47"/>
      <c r="R295" s="47"/>
      <c r="S295" s="47"/>
      <c r="T295" s="47"/>
      <c r="U295" s="46"/>
      <c r="V295" s="46"/>
    </row>
    <row r="296" spans="1:22" s="103" customFormat="1" ht="160.5" hidden="1" customHeight="1" x14ac:dyDescent="0.25">
      <c r="B296" s="72">
        <v>1</v>
      </c>
      <c r="C296" s="72" t="s">
        <v>850</v>
      </c>
      <c r="D296" s="72" t="s">
        <v>851</v>
      </c>
      <c r="E296" s="72" t="s">
        <v>720</v>
      </c>
      <c r="F296" s="104" t="s">
        <v>722</v>
      </c>
      <c r="G296" s="63" t="s">
        <v>1129</v>
      </c>
      <c r="H296" s="31" t="s">
        <v>1661</v>
      </c>
      <c r="I296" s="31" t="s">
        <v>153</v>
      </c>
      <c r="J296" s="83">
        <v>120000000</v>
      </c>
      <c r="K296" s="83">
        <v>102000000</v>
      </c>
      <c r="L296" s="31" t="s">
        <v>74</v>
      </c>
      <c r="M296" s="104" t="s">
        <v>1708</v>
      </c>
      <c r="N296" s="104" t="s">
        <v>749</v>
      </c>
      <c r="O296" s="105" t="s">
        <v>867</v>
      </c>
      <c r="P296" s="105" t="s">
        <v>868</v>
      </c>
      <c r="Q296" s="106" t="s">
        <v>868</v>
      </c>
      <c r="R296" s="107" t="s">
        <v>869</v>
      </c>
      <c r="S296" s="107" t="s">
        <v>869</v>
      </c>
      <c r="T296" s="107" t="s">
        <v>870</v>
      </c>
      <c r="U296" s="107" t="s">
        <v>870</v>
      </c>
      <c r="V296" s="107" t="s">
        <v>882</v>
      </c>
    </row>
    <row r="297" spans="1:22" s="103" customFormat="1" ht="160.5" hidden="1" customHeight="1" x14ac:dyDescent="0.25">
      <c r="B297" s="72">
        <f>B296+1</f>
        <v>2</v>
      </c>
      <c r="C297" s="72" t="s">
        <v>850</v>
      </c>
      <c r="D297" s="72" t="s">
        <v>851</v>
      </c>
      <c r="E297" s="72" t="s">
        <v>720</v>
      </c>
      <c r="F297" s="104" t="s">
        <v>722</v>
      </c>
      <c r="G297" s="63" t="s">
        <v>1129</v>
      </c>
      <c r="H297" s="31" t="s">
        <v>1661</v>
      </c>
      <c r="I297" s="31" t="s">
        <v>311</v>
      </c>
      <c r="J297" s="83">
        <v>20000000</v>
      </c>
      <c r="K297" s="83">
        <v>8000000</v>
      </c>
      <c r="L297" s="31" t="s">
        <v>74</v>
      </c>
      <c r="M297" s="104" t="s">
        <v>1708</v>
      </c>
      <c r="N297" s="104" t="s">
        <v>749</v>
      </c>
      <c r="O297" s="105" t="s">
        <v>867</v>
      </c>
      <c r="P297" s="105" t="s">
        <v>868</v>
      </c>
      <c r="Q297" s="107" t="s">
        <v>868</v>
      </c>
      <c r="R297" s="107" t="s">
        <v>869</v>
      </c>
      <c r="S297" s="107" t="s">
        <v>869</v>
      </c>
      <c r="T297" s="107" t="s">
        <v>870</v>
      </c>
      <c r="U297" s="107" t="s">
        <v>870</v>
      </c>
      <c r="V297" s="107" t="s">
        <v>882</v>
      </c>
    </row>
    <row r="298" spans="1:22" s="103" customFormat="1" ht="160.5" hidden="1" customHeight="1" x14ac:dyDescent="0.25">
      <c r="B298" s="72">
        <f t="shared" ref="B298:B330" si="10">B297+1</f>
        <v>3</v>
      </c>
      <c r="C298" s="72" t="s">
        <v>850</v>
      </c>
      <c r="D298" s="72" t="s">
        <v>851</v>
      </c>
      <c r="E298" s="72" t="s">
        <v>720</v>
      </c>
      <c r="F298" s="104" t="s">
        <v>723</v>
      </c>
      <c r="G298" s="63" t="s">
        <v>750</v>
      </c>
      <c r="H298" s="31" t="s">
        <v>1661</v>
      </c>
      <c r="I298" s="31" t="s">
        <v>863</v>
      </c>
      <c r="J298" s="83">
        <v>42000000</v>
      </c>
      <c r="K298" s="83">
        <v>35700000</v>
      </c>
      <c r="L298" s="31" t="s">
        <v>74</v>
      </c>
      <c r="M298" s="104" t="s">
        <v>1709</v>
      </c>
      <c r="N298" s="104" t="s">
        <v>57</v>
      </c>
      <c r="O298" s="105" t="s">
        <v>867</v>
      </c>
      <c r="P298" s="105" t="s">
        <v>868</v>
      </c>
      <c r="Q298" s="106" t="s">
        <v>868</v>
      </c>
      <c r="R298" s="107" t="s">
        <v>869</v>
      </c>
      <c r="S298" s="107" t="s">
        <v>869</v>
      </c>
      <c r="T298" s="107" t="s">
        <v>870</v>
      </c>
      <c r="U298" s="107" t="s">
        <v>870</v>
      </c>
      <c r="V298" s="107" t="s">
        <v>882</v>
      </c>
    </row>
    <row r="299" spans="1:22" s="103" customFormat="1" ht="160.5" hidden="1" customHeight="1" x14ac:dyDescent="0.25">
      <c r="B299" s="72">
        <f t="shared" si="10"/>
        <v>4</v>
      </c>
      <c r="C299" s="72" t="s">
        <v>850</v>
      </c>
      <c r="D299" s="72" t="s">
        <v>851</v>
      </c>
      <c r="E299" s="72" t="s">
        <v>720</v>
      </c>
      <c r="F299" s="104" t="s">
        <v>723</v>
      </c>
      <c r="G299" s="63" t="s">
        <v>750</v>
      </c>
      <c r="H299" s="31" t="s">
        <v>1661</v>
      </c>
      <c r="I299" s="31" t="s">
        <v>311</v>
      </c>
      <c r="J299" s="83">
        <v>9250000</v>
      </c>
      <c r="K299" s="83">
        <v>3700000</v>
      </c>
      <c r="L299" s="31" t="s">
        <v>74</v>
      </c>
      <c r="M299" s="104" t="s">
        <v>1710</v>
      </c>
      <c r="N299" s="104" t="s">
        <v>57</v>
      </c>
      <c r="O299" s="105" t="s">
        <v>867</v>
      </c>
      <c r="P299" s="105" t="s">
        <v>868</v>
      </c>
      <c r="Q299" s="107" t="s">
        <v>868</v>
      </c>
      <c r="R299" s="107" t="s">
        <v>869</v>
      </c>
      <c r="S299" s="107" t="s">
        <v>869</v>
      </c>
      <c r="T299" s="107" t="s">
        <v>870</v>
      </c>
      <c r="U299" s="107" t="s">
        <v>870</v>
      </c>
      <c r="V299" s="107" t="s">
        <v>882</v>
      </c>
    </row>
    <row r="300" spans="1:22" s="103" customFormat="1" ht="160.5" hidden="1" customHeight="1" x14ac:dyDescent="0.25">
      <c r="B300" s="72">
        <f t="shared" si="10"/>
        <v>5</v>
      </c>
      <c r="C300" s="72" t="s">
        <v>850</v>
      </c>
      <c r="D300" s="72" t="s">
        <v>851</v>
      </c>
      <c r="E300" s="72" t="s">
        <v>720</v>
      </c>
      <c r="F300" s="104" t="s">
        <v>724</v>
      </c>
      <c r="G300" s="63" t="s">
        <v>725</v>
      </c>
      <c r="H300" s="31" t="s">
        <v>1661</v>
      </c>
      <c r="I300" s="31" t="s">
        <v>153</v>
      </c>
      <c r="J300" s="83">
        <v>32000000</v>
      </c>
      <c r="K300" s="83">
        <v>27200000</v>
      </c>
      <c r="L300" s="31" t="s">
        <v>74</v>
      </c>
      <c r="M300" s="104" t="s">
        <v>1711</v>
      </c>
      <c r="N300" s="104" t="s">
        <v>751</v>
      </c>
      <c r="O300" s="105" t="s">
        <v>867</v>
      </c>
      <c r="P300" s="105" t="s">
        <v>868</v>
      </c>
      <c r="Q300" s="106" t="s">
        <v>868</v>
      </c>
      <c r="R300" s="107" t="s">
        <v>869</v>
      </c>
      <c r="S300" s="107" t="s">
        <v>869</v>
      </c>
      <c r="T300" s="107" t="s">
        <v>870</v>
      </c>
      <c r="U300" s="107" t="s">
        <v>870</v>
      </c>
      <c r="V300" s="107" t="s">
        <v>882</v>
      </c>
    </row>
    <row r="301" spans="1:22" s="103" customFormat="1" ht="160.5" hidden="1" customHeight="1" x14ac:dyDescent="0.25">
      <c r="B301" s="72">
        <f t="shared" si="10"/>
        <v>6</v>
      </c>
      <c r="C301" s="72" t="s">
        <v>850</v>
      </c>
      <c r="D301" s="72" t="s">
        <v>851</v>
      </c>
      <c r="E301" s="72" t="s">
        <v>720</v>
      </c>
      <c r="F301" s="104" t="s">
        <v>724</v>
      </c>
      <c r="G301" s="63" t="s">
        <v>725</v>
      </c>
      <c r="H301" s="31" t="s">
        <v>1661</v>
      </c>
      <c r="I301" s="31" t="s">
        <v>311</v>
      </c>
      <c r="J301" s="83">
        <v>4000000</v>
      </c>
      <c r="K301" s="83">
        <v>1600000</v>
      </c>
      <c r="L301" s="31" t="s">
        <v>74</v>
      </c>
      <c r="M301" s="104" t="s">
        <v>1711</v>
      </c>
      <c r="N301" s="104" t="s">
        <v>751</v>
      </c>
      <c r="O301" s="105" t="s">
        <v>867</v>
      </c>
      <c r="P301" s="105" t="s">
        <v>868</v>
      </c>
      <c r="Q301" s="107" t="s">
        <v>868</v>
      </c>
      <c r="R301" s="107" t="s">
        <v>869</v>
      </c>
      <c r="S301" s="107" t="s">
        <v>869</v>
      </c>
      <c r="T301" s="107" t="s">
        <v>870</v>
      </c>
      <c r="U301" s="107" t="s">
        <v>870</v>
      </c>
      <c r="V301" s="107" t="s">
        <v>882</v>
      </c>
    </row>
    <row r="302" spans="1:22" s="103" customFormat="1" ht="160.5" hidden="1" customHeight="1" x14ac:dyDescent="0.25">
      <c r="B302" s="72">
        <f t="shared" si="10"/>
        <v>7</v>
      </c>
      <c r="C302" s="72" t="s">
        <v>850</v>
      </c>
      <c r="D302" s="72" t="s">
        <v>851</v>
      </c>
      <c r="E302" s="72" t="s">
        <v>720</v>
      </c>
      <c r="F302" s="104" t="s">
        <v>787</v>
      </c>
      <c r="G302" s="63" t="s">
        <v>803</v>
      </c>
      <c r="H302" s="31" t="s">
        <v>1663</v>
      </c>
      <c r="I302" s="31" t="s">
        <v>721</v>
      </c>
      <c r="J302" s="83">
        <v>10626000</v>
      </c>
      <c r="K302" s="83">
        <v>8539585</v>
      </c>
      <c r="L302" s="31" t="s">
        <v>154</v>
      </c>
      <c r="M302" s="104" t="s">
        <v>1712</v>
      </c>
      <c r="N302" s="104" t="s">
        <v>815</v>
      </c>
      <c r="O302" s="105" t="s">
        <v>867</v>
      </c>
      <c r="P302" s="105" t="s">
        <v>868</v>
      </c>
      <c r="Q302" s="107" t="s">
        <v>868</v>
      </c>
      <c r="R302" s="107" t="s">
        <v>869</v>
      </c>
      <c r="S302" s="107" t="s">
        <v>869</v>
      </c>
      <c r="T302" s="107" t="s">
        <v>870</v>
      </c>
      <c r="U302" s="107" t="s">
        <v>870</v>
      </c>
      <c r="V302" s="107" t="s">
        <v>882</v>
      </c>
    </row>
    <row r="303" spans="1:22" s="34" customFormat="1" ht="160.5" hidden="1" customHeight="1" x14ac:dyDescent="0.25">
      <c r="B303" s="72">
        <f t="shared" si="10"/>
        <v>8</v>
      </c>
      <c r="C303" s="31" t="s">
        <v>850</v>
      </c>
      <c r="D303" s="31" t="s">
        <v>851</v>
      </c>
      <c r="E303" s="31" t="s">
        <v>720</v>
      </c>
      <c r="F303" s="63" t="s">
        <v>788</v>
      </c>
      <c r="G303" s="63" t="s">
        <v>803</v>
      </c>
      <c r="H303" s="31" t="s">
        <v>1663</v>
      </c>
      <c r="I303" s="31" t="s">
        <v>810</v>
      </c>
      <c r="J303" s="83">
        <v>6400000</v>
      </c>
      <c r="K303" s="83">
        <v>5143360</v>
      </c>
      <c r="L303" s="31" t="s">
        <v>154</v>
      </c>
      <c r="M303" s="63" t="s">
        <v>811</v>
      </c>
      <c r="N303" s="63" t="s">
        <v>816</v>
      </c>
      <c r="O303" s="48" t="s">
        <v>867</v>
      </c>
      <c r="P303" s="48" t="s">
        <v>868</v>
      </c>
      <c r="Q303" s="50" t="s">
        <v>868</v>
      </c>
      <c r="R303" s="49" t="s">
        <v>869</v>
      </c>
      <c r="S303" s="49" t="s">
        <v>869</v>
      </c>
      <c r="T303" s="49" t="s">
        <v>870</v>
      </c>
      <c r="U303" s="49" t="s">
        <v>870</v>
      </c>
      <c r="V303" s="49" t="s">
        <v>882</v>
      </c>
    </row>
    <row r="304" spans="1:22" s="103" customFormat="1" ht="160.5" hidden="1" customHeight="1" x14ac:dyDescent="0.25">
      <c r="B304" s="72">
        <f t="shared" si="10"/>
        <v>9</v>
      </c>
      <c r="C304" s="72" t="s">
        <v>850</v>
      </c>
      <c r="D304" s="72" t="s">
        <v>851</v>
      </c>
      <c r="E304" s="72" t="s">
        <v>720</v>
      </c>
      <c r="F304" s="104" t="s">
        <v>789</v>
      </c>
      <c r="G304" s="63" t="s">
        <v>803</v>
      </c>
      <c r="H304" s="31" t="s">
        <v>1663</v>
      </c>
      <c r="I304" s="31" t="s">
        <v>721</v>
      </c>
      <c r="J304" s="83">
        <v>5566000</v>
      </c>
      <c r="K304" s="83">
        <v>4473116</v>
      </c>
      <c r="L304" s="31" t="s">
        <v>154</v>
      </c>
      <c r="M304" s="104" t="s">
        <v>1713</v>
      </c>
      <c r="N304" s="104" t="s">
        <v>816</v>
      </c>
      <c r="O304" s="105" t="s">
        <v>867</v>
      </c>
      <c r="P304" s="105" t="s">
        <v>868</v>
      </c>
      <c r="Q304" s="106" t="s">
        <v>868</v>
      </c>
      <c r="R304" s="107" t="s">
        <v>869</v>
      </c>
      <c r="S304" s="107" t="s">
        <v>869</v>
      </c>
      <c r="T304" s="107" t="s">
        <v>870</v>
      </c>
      <c r="U304" s="107" t="s">
        <v>870</v>
      </c>
      <c r="V304" s="107" t="s">
        <v>882</v>
      </c>
    </row>
    <row r="305" spans="2:22" s="103" customFormat="1" ht="160.5" hidden="1" customHeight="1" x14ac:dyDescent="0.25">
      <c r="B305" s="72">
        <f t="shared" si="10"/>
        <v>10</v>
      </c>
      <c r="C305" s="72" t="s">
        <v>850</v>
      </c>
      <c r="D305" s="72" t="s">
        <v>851</v>
      </c>
      <c r="E305" s="72" t="s">
        <v>720</v>
      </c>
      <c r="F305" s="104" t="s">
        <v>790</v>
      </c>
      <c r="G305" s="63" t="s">
        <v>803</v>
      </c>
      <c r="H305" s="31" t="s">
        <v>1663</v>
      </c>
      <c r="I305" s="31" t="s">
        <v>721</v>
      </c>
      <c r="J305" s="83">
        <v>3200000</v>
      </c>
      <c r="K305" s="83">
        <v>2571680</v>
      </c>
      <c r="L305" s="31" t="s">
        <v>154</v>
      </c>
      <c r="M305" s="104" t="s">
        <v>1714</v>
      </c>
      <c r="N305" s="104" t="s">
        <v>817</v>
      </c>
      <c r="O305" s="105" t="s">
        <v>867</v>
      </c>
      <c r="P305" s="105" t="s">
        <v>868</v>
      </c>
      <c r="Q305" s="107" t="s">
        <v>868</v>
      </c>
      <c r="R305" s="107" t="s">
        <v>869</v>
      </c>
      <c r="S305" s="107" t="s">
        <v>869</v>
      </c>
      <c r="T305" s="107" t="s">
        <v>870</v>
      </c>
      <c r="U305" s="107" t="s">
        <v>870</v>
      </c>
      <c r="V305" s="107" t="s">
        <v>882</v>
      </c>
    </row>
    <row r="306" spans="2:22" s="34" customFormat="1" ht="160.5" hidden="1" customHeight="1" x14ac:dyDescent="0.25">
      <c r="B306" s="72">
        <f t="shared" si="10"/>
        <v>11</v>
      </c>
      <c r="C306" s="31" t="s">
        <v>850</v>
      </c>
      <c r="D306" s="31" t="s">
        <v>851</v>
      </c>
      <c r="E306" s="31" t="s">
        <v>720</v>
      </c>
      <c r="F306" s="63" t="s">
        <v>791</v>
      </c>
      <c r="G306" s="63" t="s">
        <v>803</v>
      </c>
      <c r="H306" s="31" t="s">
        <v>1663</v>
      </c>
      <c r="I306" s="31" t="s">
        <v>721</v>
      </c>
      <c r="J306" s="83">
        <v>1120000</v>
      </c>
      <c r="K306" s="83">
        <v>900088</v>
      </c>
      <c r="L306" s="31" t="s">
        <v>154</v>
      </c>
      <c r="M306" s="63" t="s">
        <v>812</v>
      </c>
      <c r="N306" s="63" t="s">
        <v>818</v>
      </c>
      <c r="O306" s="48" t="s">
        <v>867</v>
      </c>
      <c r="P306" s="48" t="s">
        <v>868</v>
      </c>
      <c r="Q306" s="49" t="s">
        <v>868</v>
      </c>
      <c r="R306" s="49" t="s">
        <v>869</v>
      </c>
      <c r="S306" s="49" t="s">
        <v>869</v>
      </c>
      <c r="T306" s="49" t="s">
        <v>870</v>
      </c>
      <c r="U306" s="49" t="s">
        <v>870</v>
      </c>
      <c r="V306" s="54" t="s">
        <v>882</v>
      </c>
    </row>
    <row r="307" spans="2:22" s="103" customFormat="1" ht="160.5" hidden="1" customHeight="1" x14ac:dyDescent="0.25">
      <c r="B307" s="72">
        <f t="shared" si="10"/>
        <v>12</v>
      </c>
      <c r="C307" s="72" t="s">
        <v>850</v>
      </c>
      <c r="D307" s="72" t="s">
        <v>851</v>
      </c>
      <c r="E307" s="72" t="s">
        <v>720</v>
      </c>
      <c r="F307" s="104" t="s">
        <v>792</v>
      </c>
      <c r="G307" s="63" t="s">
        <v>803</v>
      </c>
      <c r="H307" s="31" t="s">
        <v>1663</v>
      </c>
      <c r="I307" s="31" t="s">
        <v>721</v>
      </c>
      <c r="J307" s="83">
        <v>1600000</v>
      </c>
      <c r="K307" s="83">
        <v>1285840</v>
      </c>
      <c r="L307" s="31" t="s">
        <v>154</v>
      </c>
      <c r="M307" s="104" t="s">
        <v>1712</v>
      </c>
      <c r="N307" s="104" t="s">
        <v>816</v>
      </c>
      <c r="O307" s="105" t="s">
        <v>867</v>
      </c>
      <c r="P307" s="105" t="s">
        <v>868</v>
      </c>
      <c r="Q307" s="107" t="s">
        <v>868</v>
      </c>
      <c r="R307" s="107" t="s">
        <v>869</v>
      </c>
      <c r="S307" s="107" t="s">
        <v>869</v>
      </c>
      <c r="T307" s="107" t="s">
        <v>870</v>
      </c>
      <c r="U307" s="107" t="s">
        <v>870</v>
      </c>
      <c r="V307" s="107" t="s">
        <v>882</v>
      </c>
    </row>
    <row r="308" spans="2:22" s="103" customFormat="1" ht="160.5" hidden="1" customHeight="1" x14ac:dyDescent="0.25">
      <c r="B308" s="72">
        <f t="shared" si="10"/>
        <v>13</v>
      </c>
      <c r="C308" s="72" t="s">
        <v>850</v>
      </c>
      <c r="D308" s="72" t="s">
        <v>851</v>
      </c>
      <c r="E308" s="72" t="s">
        <v>720</v>
      </c>
      <c r="F308" s="104" t="s">
        <v>793</v>
      </c>
      <c r="G308" s="63" t="s">
        <v>803</v>
      </c>
      <c r="H308" s="31" t="s">
        <v>1663</v>
      </c>
      <c r="I308" s="31" t="s">
        <v>721</v>
      </c>
      <c r="J308" s="83">
        <v>1600000</v>
      </c>
      <c r="K308" s="83">
        <v>1285840</v>
      </c>
      <c r="L308" s="31" t="s">
        <v>154</v>
      </c>
      <c r="M308" s="104" t="s">
        <v>1715</v>
      </c>
      <c r="N308" s="104" t="s">
        <v>816</v>
      </c>
      <c r="O308" s="105" t="s">
        <v>867</v>
      </c>
      <c r="P308" s="105" t="s">
        <v>868</v>
      </c>
      <c r="Q308" s="107" t="s">
        <v>868</v>
      </c>
      <c r="R308" s="107" t="s">
        <v>869</v>
      </c>
      <c r="S308" s="107" t="s">
        <v>869</v>
      </c>
      <c r="T308" s="107" t="s">
        <v>870</v>
      </c>
      <c r="U308" s="107" t="s">
        <v>870</v>
      </c>
      <c r="V308" s="107" t="s">
        <v>882</v>
      </c>
    </row>
    <row r="309" spans="2:22" s="103" customFormat="1" ht="160.5" hidden="1" customHeight="1" x14ac:dyDescent="0.25">
      <c r="B309" s="72">
        <f t="shared" si="10"/>
        <v>14</v>
      </c>
      <c r="C309" s="72" t="s">
        <v>850</v>
      </c>
      <c r="D309" s="72" t="s">
        <v>851</v>
      </c>
      <c r="E309" s="72" t="s">
        <v>720</v>
      </c>
      <c r="F309" s="104" t="s">
        <v>786</v>
      </c>
      <c r="G309" s="63" t="s">
        <v>1646</v>
      </c>
      <c r="H309" s="31" t="s">
        <v>1663</v>
      </c>
      <c r="I309" s="31" t="s">
        <v>721</v>
      </c>
      <c r="J309" s="83">
        <v>10000000</v>
      </c>
      <c r="K309" s="83">
        <v>8036500</v>
      </c>
      <c r="L309" s="31" t="s">
        <v>154</v>
      </c>
      <c r="M309" s="104" t="s">
        <v>1716</v>
      </c>
      <c r="N309" s="104" t="s">
        <v>57</v>
      </c>
      <c r="O309" s="105" t="s">
        <v>867</v>
      </c>
      <c r="P309" s="105" t="s">
        <v>868</v>
      </c>
      <c r="Q309" s="107" t="s">
        <v>868</v>
      </c>
      <c r="R309" s="107" t="s">
        <v>869</v>
      </c>
      <c r="S309" s="107" t="s">
        <v>869</v>
      </c>
      <c r="T309" s="107" t="s">
        <v>870</v>
      </c>
      <c r="U309" s="107" t="s">
        <v>870</v>
      </c>
      <c r="V309" s="107" t="s">
        <v>882</v>
      </c>
    </row>
    <row r="310" spans="2:22" s="103" customFormat="1" ht="160.5" hidden="1" customHeight="1" x14ac:dyDescent="0.25">
      <c r="B310" s="72">
        <f t="shared" si="10"/>
        <v>15</v>
      </c>
      <c r="C310" s="72" t="s">
        <v>850</v>
      </c>
      <c r="D310" s="72" t="s">
        <v>851</v>
      </c>
      <c r="E310" s="72" t="s">
        <v>720</v>
      </c>
      <c r="F310" s="104" t="s">
        <v>786</v>
      </c>
      <c r="G310" s="63" t="s">
        <v>1647</v>
      </c>
      <c r="H310" s="31" t="s">
        <v>1663</v>
      </c>
      <c r="I310" s="31" t="s">
        <v>1130</v>
      </c>
      <c r="J310" s="83">
        <v>29000000</v>
      </c>
      <c r="K310" s="83">
        <v>22850000</v>
      </c>
      <c r="L310" s="31" t="s">
        <v>154</v>
      </c>
      <c r="M310" s="104" t="s">
        <v>1717</v>
      </c>
      <c r="N310" s="104" t="s">
        <v>57</v>
      </c>
      <c r="O310" s="105" t="s">
        <v>867</v>
      </c>
      <c r="P310" s="105" t="s">
        <v>868</v>
      </c>
      <c r="Q310" s="107" t="s">
        <v>868</v>
      </c>
      <c r="R310" s="107" t="s">
        <v>869</v>
      </c>
      <c r="S310" s="107" t="s">
        <v>869</v>
      </c>
      <c r="T310" s="107" t="s">
        <v>870</v>
      </c>
      <c r="U310" s="107" t="s">
        <v>870</v>
      </c>
      <c r="V310" s="107" t="s">
        <v>882</v>
      </c>
    </row>
    <row r="311" spans="2:22" s="103" customFormat="1" ht="160.5" hidden="1" customHeight="1" x14ac:dyDescent="0.25">
      <c r="B311" s="72">
        <f t="shared" si="10"/>
        <v>16</v>
      </c>
      <c r="C311" s="72" t="s">
        <v>850</v>
      </c>
      <c r="D311" s="72" t="s">
        <v>851</v>
      </c>
      <c r="E311" s="72" t="s">
        <v>720</v>
      </c>
      <c r="F311" s="104" t="s">
        <v>752</v>
      </c>
      <c r="G311" s="63" t="s">
        <v>753</v>
      </c>
      <c r="H311" s="31" t="s">
        <v>1661</v>
      </c>
      <c r="I311" s="31" t="s">
        <v>863</v>
      </c>
      <c r="J311" s="83">
        <v>100000000</v>
      </c>
      <c r="K311" s="83">
        <v>42500000</v>
      </c>
      <c r="L311" s="31" t="s">
        <v>74</v>
      </c>
      <c r="M311" s="104" t="s">
        <v>1718</v>
      </c>
      <c r="N311" s="104" t="s">
        <v>57</v>
      </c>
      <c r="O311" s="105" t="s">
        <v>868</v>
      </c>
      <c r="P311" s="105" t="s">
        <v>869</v>
      </c>
      <c r="Q311" s="108" t="s">
        <v>869</v>
      </c>
      <c r="R311" s="107" t="s">
        <v>870</v>
      </c>
      <c r="S311" s="107" t="s">
        <v>870</v>
      </c>
      <c r="T311" s="107" t="s">
        <v>870</v>
      </c>
      <c r="U311" s="107" t="s">
        <v>870</v>
      </c>
      <c r="V311" s="107" t="s">
        <v>882</v>
      </c>
    </row>
    <row r="312" spans="2:22" s="103" customFormat="1" ht="160.5" hidden="1" customHeight="1" x14ac:dyDescent="0.25">
      <c r="B312" s="72">
        <f t="shared" si="10"/>
        <v>17</v>
      </c>
      <c r="C312" s="72" t="s">
        <v>850</v>
      </c>
      <c r="D312" s="72" t="s">
        <v>851</v>
      </c>
      <c r="E312" s="72" t="s">
        <v>720</v>
      </c>
      <c r="F312" s="104" t="s">
        <v>752</v>
      </c>
      <c r="G312" s="63" t="s">
        <v>753</v>
      </c>
      <c r="H312" s="31" t="s">
        <v>1661</v>
      </c>
      <c r="I312" s="31" t="s">
        <v>311</v>
      </c>
      <c r="J312" s="83">
        <v>20000000</v>
      </c>
      <c r="K312" s="83">
        <v>4000000</v>
      </c>
      <c r="L312" s="31" t="s">
        <v>74</v>
      </c>
      <c r="M312" s="104" t="s">
        <v>1719</v>
      </c>
      <c r="N312" s="104" t="s">
        <v>57</v>
      </c>
      <c r="O312" s="105" t="s">
        <v>868</v>
      </c>
      <c r="P312" s="105" t="s">
        <v>869</v>
      </c>
      <c r="Q312" s="107" t="s">
        <v>869</v>
      </c>
      <c r="R312" s="107" t="s">
        <v>870</v>
      </c>
      <c r="S312" s="107" t="s">
        <v>870</v>
      </c>
      <c r="T312" s="107" t="s">
        <v>870</v>
      </c>
      <c r="U312" s="107" t="s">
        <v>870</v>
      </c>
      <c r="V312" s="107" t="s">
        <v>882</v>
      </c>
    </row>
    <row r="313" spans="2:22" s="103" customFormat="1" ht="160.5" hidden="1" customHeight="1" x14ac:dyDescent="0.25">
      <c r="B313" s="72">
        <f t="shared" si="10"/>
        <v>18</v>
      </c>
      <c r="C313" s="72" t="s">
        <v>850</v>
      </c>
      <c r="D313" s="72" t="s">
        <v>851</v>
      </c>
      <c r="E313" s="72" t="s">
        <v>720</v>
      </c>
      <c r="F313" s="104" t="s">
        <v>754</v>
      </c>
      <c r="G313" s="63" t="s">
        <v>755</v>
      </c>
      <c r="H313" s="31" t="s">
        <v>1661</v>
      </c>
      <c r="I313" s="31" t="s">
        <v>863</v>
      </c>
      <c r="J313" s="83">
        <v>40210400</v>
      </c>
      <c r="K313" s="83">
        <v>25678840</v>
      </c>
      <c r="L313" s="31" t="s">
        <v>74</v>
      </c>
      <c r="M313" s="104" t="s">
        <v>1720</v>
      </c>
      <c r="N313" s="104" t="s">
        <v>57</v>
      </c>
      <c r="O313" s="105" t="s">
        <v>868</v>
      </c>
      <c r="P313" s="105" t="s">
        <v>869</v>
      </c>
      <c r="Q313" s="108" t="s">
        <v>869</v>
      </c>
      <c r="R313" s="107" t="s">
        <v>870</v>
      </c>
      <c r="S313" s="107" t="s">
        <v>870</v>
      </c>
      <c r="T313" s="107" t="s">
        <v>870</v>
      </c>
      <c r="U313" s="107" t="s">
        <v>870</v>
      </c>
      <c r="V313" s="107" t="s">
        <v>882</v>
      </c>
    </row>
    <row r="314" spans="2:22" s="103" customFormat="1" ht="160.5" hidden="1" customHeight="1" x14ac:dyDescent="0.25">
      <c r="B314" s="72">
        <f t="shared" si="10"/>
        <v>19</v>
      </c>
      <c r="C314" s="72" t="s">
        <v>850</v>
      </c>
      <c r="D314" s="72" t="s">
        <v>851</v>
      </c>
      <c r="E314" s="72" t="s">
        <v>720</v>
      </c>
      <c r="F314" s="104" t="s">
        <v>754</v>
      </c>
      <c r="G314" s="63" t="s">
        <v>755</v>
      </c>
      <c r="H314" s="31" t="s">
        <v>1661</v>
      </c>
      <c r="I314" s="31" t="s">
        <v>311</v>
      </c>
      <c r="J314" s="83">
        <v>10000000</v>
      </c>
      <c r="K314" s="83">
        <v>2182000</v>
      </c>
      <c r="L314" s="31" t="s">
        <v>74</v>
      </c>
      <c r="M314" s="104" t="s">
        <v>1721</v>
      </c>
      <c r="N314" s="104" t="s">
        <v>57</v>
      </c>
      <c r="O314" s="105" t="s">
        <v>868</v>
      </c>
      <c r="P314" s="105" t="s">
        <v>869</v>
      </c>
      <c r="Q314" s="107" t="s">
        <v>869</v>
      </c>
      <c r="R314" s="107" t="s">
        <v>870</v>
      </c>
      <c r="S314" s="107" t="s">
        <v>870</v>
      </c>
      <c r="T314" s="107" t="s">
        <v>870</v>
      </c>
      <c r="U314" s="107" t="s">
        <v>870</v>
      </c>
      <c r="V314" s="107" t="s">
        <v>882</v>
      </c>
    </row>
    <row r="315" spans="2:22" s="34" customFormat="1" ht="160.5" hidden="1" customHeight="1" x14ac:dyDescent="0.25">
      <c r="B315" s="72">
        <f t="shared" si="10"/>
        <v>20</v>
      </c>
      <c r="C315" s="31" t="s">
        <v>850</v>
      </c>
      <c r="D315" s="31" t="s">
        <v>851</v>
      </c>
      <c r="E315" s="31" t="s">
        <v>720</v>
      </c>
      <c r="F315" s="63" t="s">
        <v>726</v>
      </c>
      <c r="G315" s="63" t="s">
        <v>804</v>
      </c>
      <c r="H315" s="31" t="s">
        <v>1661</v>
      </c>
      <c r="I315" s="31" t="s">
        <v>863</v>
      </c>
      <c r="J315" s="83">
        <v>425000000</v>
      </c>
      <c r="K315" s="83">
        <v>42500000</v>
      </c>
      <c r="L315" s="31" t="s">
        <v>74</v>
      </c>
      <c r="M315" s="63" t="s">
        <v>1668</v>
      </c>
      <c r="N315" s="63" t="s">
        <v>1131</v>
      </c>
      <c r="O315" s="48" t="s">
        <v>867</v>
      </c>
      <c r="P315" s="48" t="s">
        <v>868</v>
      </c>
      <c r="Q315" s="49" t="s">
        <v>868</v>
      </c>
      <c r="R315" s="49" t="s">
        <v>869</v>
      </c>
      <c r="S315" s="49" t="s">
        <v>869</v>
      </c>
      <c r="T315" s="49" t="s">
        <v>870</v>
      </c>
      <c r="U315" s="49" t="s">
        <v>870</v>
      </c>
      <c r="V315" s="49" t="s">
        <v>882</v>
      </c>
    </row>
    <row r="316" spans="2:22" s="103" customFormat="1" ht="160.5" hidden="1" customHeight="1" x14ac:dyDescent="0.25">
      <c r="B316" s="72">
        <f t="shared" si="10"/>
        <v>21</v>
      </c>
      <c r="C316" s="72" t="s">
        <v>850</v>
      </c>
      <c r="D316" s="72" t="s">
        <v>851</v>
      </c>
      <c r="E316" s="72" t="s">
        <v>720</v>
      </c>
      <c r="F316" s="104" t="s">
        <v>727</v>
      </c>
      <c r="G316" s="63" t="s">
        <v>728</v>
      </c>
      <c r="H316" s="31" t="s">
        <v>1661</v>
      </c>
      <c r="I316" s="31" t="s">
        <v>721</v>
      </c>
      <c r="J316" s="83">
        <v>21000000</v>
      </c>
      <c r="K316" s="83">
        <v>10662091</v>
      </c>
      <c r="L316" s="31" t="s">
        <v>74</v>
      </c>
      <c r="M316" s="104" t="s">
        <v>1722</v>
      </c>
      <c r="N316" s="104" t="s">
        <v>729</v>
      </c>
      <c r="O316" s="105" t="s">
        <v>867</v>
      </c>
      <c r="P316" s="105" t="s">
        <v>868</v>
      </c>
      <c r="Q316" s="108" t="s">
        <v>868</v>
      </c>
      <c r="R316" s="107" t="s">
        <v>869</v>
      </c>
      <c r="S316" s="107" t="s">
        <v>869</v>
      </c>
      <c r="T316" s="107" t="s">
        <v>870</v>
      </c>
      <c r="U316" s="107" t="s">
        <v>870</v>
      </c>
      <c r="V316" s="107" t="s">
        <v>882</v>
      </c>
    </row>
    <row r="317" spans="2:22" s="103" customFormat="1" ht="160.5" hidden="1" customHeight="1" x14ac:dyDescent="0.25">
      <c r="B317" s="72">
        <f t="shared" si="10"/>
        <v>22</v>
      </c>
      <c r="C317" s="72" t="s">
        <v>850</v>
      </c>
      <c r="D317" s="72" t="s">
        <v>851</v>
      </c>
      <c r="E317" s="72" t="s">
        <v>720</v>
      </c>
      <c r="F317" s="104" t="s">
        <v>727</v>
      </c>
      <c r="G317" s="63" t="s">
        <v>730</v>
      </c>
      <c r="H317" s="31" t="s">
        <v>1661</v>
      </c>
      <c r="I317" s="31" t="s">
        <v>153</v>
      </c>
      <c r="J317" s="83">
        <v>22000000</v>
      </c>
      <c r="K317" s="83">
        <v>18700000</v>
      </c>
      <c r="L317" s="31" t="s">
        <v>74</v>
      </c>
      <c r="M317" s="104" t="s">
        <v>1723</v>
      </c>
      <c r="N317" s="104" t="s">
        <v>57</v>
      </c>
      <c r="O317" s="105" t="s">
        <v>867</v>
      </c>
      <c r="P317" s="105" t="s">
        <v>868</v>
      </c>
      <c r="Q317" s="107" t="s">
        <v>868</v>
      </c>
      <c r="R317" s="107" t="s">
        <v>869</v>
      </c>
      <c r="S317" s="107" t="s">
        <v>869</v>
      </c>
      <c r="T317" s="107" t="s">
        <v>870</v>
      </c>
      <c r="U317" s="107" t="s">
        <v>870</v>
      </c>
      <c r="V317" s="107" t="s">
        <v>882</v>
      </c>
    </row>
    <row r="318" spans="2:22" s="103" customFormat="1" ht="160.5" hidden="1" customHeight="1" x14ac:dyDescent="0.25">
      <c r="B318" s="72">
        <f t="shared" si="10"/>
        <v>23</v>
      </c>
      <c r="C318" s="72" t="s">
        <v>850</v>
      </c>
      <c r="D318" s="72" t="s">
        <v>851</v>
      </c>
      <c r="E318" s="72" t="s">
        <v>720</v>
      </c>
      <c r="F318" s="104" t="s">
        <v>731</v>
      </c>
      <c r="G318" s="63" t="s">
        <v>732</v>
      </c>
      <c r="H318" s="31" t="s">
        <v>1661</v>
      </c>
      <c r="I318" s="31" t="s">
        <v>721</v>
      </c>
      <c r="J318" s="83">
        <v>51000000</v>
      </c>
      <c r="K318" s="83">
        <v>25893650</v>
      </c>
      <c r="L318" s="31" t="s">
        <v>74</v>
      </c>
      <c r="M318" s="104" t="s">
        <v>1724</v>
      </c>
      <c r="N318" s="104" t="s">
        <v>757</v>
      </c>
      <c r="O318" s="105" t="s">
        <v>868</v>
      </c>
      <c r="P318" s="105" t="s">
        <v>869</v>
      </c>
      <c r="Q318" s="107" t="s">
        <v>869</v>
      </c>
      <c r="R318" s="107" t="s">
        <v>870</v>
      </c>
      <c r="S318" s="107" t="s">
        <v>870</v>
      </c>
      <c r="T318" s="107" t="s">
        <v>870</v>
      </c>
      <c r="U318" s="107" t="s">
        <v>870</v>
      </c>
      <c r="V318" s="107" t="s">
        <v>882</v>
      </c>
    </row>
    <row r="319" spans="2:22" s="103" customFormat="1" ht="160.5" hidden="1" customHeight="1" x14ac:dyDescent="0.25">
      <c r="B319" s="72">
        <f t="shared" si="10"/>
        <v>24</v>
      </c>
      <c r="C319" s="72" t="s">
        <v>850</v>
      </c>
      <c r="D319" s="72" t="s">
        <v>851</v>
      </c>
      <c r="E319" s="72" t="s">
        <v>720</v>
      </c>
      <c r="F319" s="104" t="s">
        <v>733</v>
      </c>
      <c r="G319" s="63" t="s">
        <v>734</v>
      </c>
      <c r="H319" s="31" t="s">
        <v>1661</v>
      </c>
      <c r="I319" s="31" t="s">
        <v>721</v>
      </c>
      <c r="J319" s="83">
        <v>32000000</v>
      </c>
      <c r="K319" s="83">
        <v>16246996</v>
      </c>
      <c r="L319" s="31" t="s">
        <v>74</v>
      </c>
      <c r="M319" s="104" t="s">
        <v>1725</v>
      </c>
      <c r="N319" s="104" t="s">
        <v>757</v>
      </c>
      <c r="O319" s="105" t="s">
        <v>868</v>
      </c>
      <c r="P319" s="105" t="s">
        <v>869</v>
      </c>
      <c r="Q319" s="108" t="s">
        <v>869</v>
      </c>
      <c r="R319" s="107" t="s">
        <v>870</v>
      </c>
      <c r="S319" s="107" t="s">
        <v>870</v>
      </c>
      <c r="T319" s="107" t="s">
        <v>870</v>
      </c>
      <c r="U319" s="107" t="s">
        <v>870</v>
      </c>
      <c r="V319" s="107" t="s">
        <v>882</v>
      </c>
    </row>
    <row r="320" spans="2:22" s="103" customFormat="1" ht="160.5" hidden="1" customHeight="1" x14ac:dyDescent="0.25">
      <c r="B320" s="72">
        <f t="shared" si="10"/>
        <v>25</v>
      </c>
      <c r="C320" s="72" t="s">
        <v>850</v>
      </c>
      <c r="D320" s="72" t="s">
        <v>851</v>
      </c>
      <c r="E320" s="72" t="s">
        <v>720</v>
      </c>
      <c r="F320" s="104" t="s">
        <v>1132</v>
      </c>
      <c r="G320" s="63" t="s">
        <v>1133</v>
      </c>
      <c r="H320" s="31" t="s">
        <v>1663</v>
      </c>
      <c r="I320" s="31" t="s">
        <v>721</v>
      </c>
      <c r="J320" s="83">
        <v>15000000</v>
      </c>
      <c r="K320" s="83">
        <v>12054750</v>
      </c>
      <c r="L320" s="31" t="s">
        <v>154</v>
      </c>
      <c r="M320" s="104" t="s">
        <v>1726</v>
      </c>
      <c r="N320" s="104" t="s">
        <v>57</v>
      </c>
      <c r="O320" s="105" t="s">
        <v>867</v>
      </c>
      <c r="P320" s="105" t="s">
        <v>868</v>
      </c>
      <c r="Q320" s="107" t="s">
        <v>868</v>
      </c>
      <c r="R320" s="107" t="s">
        <v>869</v>
      </c>
      <c r="S320" s="107" t="s">
        <v>869</v>
      </c>
      <c r="T320" s="107" t="s">
        <v>870</v>
      </c>
      <c r="U320" s="107" t="s">
        <v>870</v>
      </c>
      <c r="V320" s="107" t="s">
        <v>882</v>
      </c>
    </row>
    <row r="321" spans="1:22" s="103" customFormat="1" ht="160.5" hidden="1" customHeight="1" x14ac:dyDescent="0.25">
      <c r="B321" s="72">
        <f t="shared" si="10"/>
        <v>26</v>
      </c>
      <c r="C321" s="72" t="s">
        <v>850</v>
      </c>
      <c r="D321" s="72" t="s">
        <v>851</v>
      </c>
      <c r="E321" s="72" t="s">
        <v>720</v>
      </c>
      <c r="F321" s="104" t="s">
        <v>794</v>
      </c>
      <c r="G321" s="63" t="s">
        <v>758</v>
      </c>
      <c r="H321" s="31" t="s">
        <v>1661</v>
      </c>
      <c r="I321" s="31" t="s">
        <v>153</v>
      </c>
      <c r="J321" s="83">
        <v>1228516624.6500001</v>
      </c>
      <c r="K321" s="83">
        <v>219342325.56</v>
      </c>
      <c r="L321" s="31" t="s">
        <v>74</v>
      </c>
      <c r="M321" s="104" t="s">
        <v>1727</v>
      </c>
      <c r="N321" s="104" t="s">
        <v>735</v>
      </c>
      <c r="O321" s="105" t="s">
        <v>868</v>
      </c>
      <c r="P321" s="105" t="s">
        <v>869</v>
      </c>
      <c r="Q321" s="107" t="s">
        <v>869</v>
      </c>
      <c r="R321" s="107" t="s">
        <v>870</v>
      </c>
      <c r="S321" s="107" t="s">
        <v>870</v>
      </c>
      <c r="T321" s="107" t="s">
        <v>870</v>
      </c>
      <c r="U321" s="107" t="s">
        <v>870</v>
      </c>
      <c r="V321" s="107" t="s">
        <v>882</v>
      </c>
    </row>
    <row r="322" spans="1:22" s="103" customFormat="1" ht="160.5" hidden="1" customHeight="1" x14ac:dyDescent="0.25">
      <c r="B322" s="72">
        <f t="shared" si="10"/>
        <v>27</v>
      </c>
      <c r="C322" s="72" t="s">
        <v>850</v>
      </c>
      <c r="D322" s="72" t="s">
        <v>851</v>
      </c>
      <c r="E322" s="72" t="s">
        <v>720</v>
      </c>
      <c r="F322" s="104" t="s">
        <v>897</v>
      </c>
      <c r="G322" s="63" t="s">
        <v>760</v>
      </c>
      <c r="H322" s="31" t="s">
        <v>1661</v>
      </c>
      <c r="I322" s="31" t="s">
        <v>153</v>
      </c>
      <c r="J322" s="83">
        <v>1550455000</v>
      </c>
      <c r="K322" s="83">
        <v>276821981</v>
      </c>
      <c r="L322" s="31" t="s">
        <v>74</v>
      </c>
      <c r="M322" s="104" t="s">
        <v>1728</v>
      </c>
      <c r="N322" s="104" t="s">
        <v>1134</v>
      </c>
      <c r="O322" s="105" t="s">
        <v>867</v>
      </c>
      <c r="P322" s="105" t="s">
        <v>868</v>
      </c>
      <c r="Q322" s="108" t="s">
        <v>868</v>
      </c>
      <c r="R322" s="107" t="s">
        <v>869</v>
      </c>
      <c r="S322" s="107" t="s">
        <v>869</v>
      </c>
      <c r="T322" s="107" t="s">
        <v>870</v>
      </c>
      <c r="U322" s="107" t="s">
        <v>870</v>
      </c>
      <c r="V322" s="107" t="s">
        <v>882</v>
      </c>
    </row>
    <row r="323" spans="1:22" s="34" customFormat="1" ht="160.5" hidden="1" customHeight="1" x14ac:dyDescent="0.25">
      <c r="B323" s="72">
        <f t="shared" si="10"/>
        <v>28</v>
      </c>
      <c r="C323" s="31" t="s">
        <v>850</v>
      </c>
      <c r="D323" s="31" t="s">
        <v>851</v>
      </c>
      <c r="E323" s="31" t="s">
        <v>720</v>
      </c>
      <c r="F323" s="63" t="s">
        <v>762</v>
      </c>
      <c r="G323" s="63" t="s">
        <v>736</v>
      </c>
      <c r="H323" s="31" t="s">
        <v>508</v>
      </c>
      <c r="I323" s="31" t="s">
        <v>721</v>
      </c>
      <c r="J323" s="83">
        <v>85000000</v>
      </c>
      <c r="K323" s="83">
        <v>43156084</v>
      </c>
      <c r="L323" s="31" t="s">
        <v>74</v>
      </c>
      <c r="M323" s="63" t="s">
        <v>763</v>
      </c>
      <c r="N323" s="63" t="s">
        <v>764</v>
      </c>
      <c r="O323" s="48" t="s">
        <v>867</v>
      </c>
      <c r="P323" s="48" t="s">
        <v>868</v>
      </c>
      <c r="Q323" s="49" t="s">
        <v>868</v>
      </c>
      <c r="R323" s="49" t="s">
        <v>869</v>
      </c>
      <c r="S323" s="49" t="s">
        <v>869</v>
      </c>
      <c r="T323" s="49" t="s">
        <v>870</v>
      </c>
      <c r="U323" s="49" t="s">
        <v>870</v>
      </c>
      <c r="V323" s="49" t="s">
        <v>882</v>
      </c>
    </row>
    <row r="324" spans="1:22" s="34" customFormat="1" ht="160.5" hidden="1" customHeight="1" x14ac:dyDescent="0.25">
      <c r="B324" s="72">
        <f t="shared" si="10"/>
        <v>29</v>
      </c>
      <c r="C324" s="31" t="s">
        <v>850</v>
      </c>
      <c r="D324" s="31" t="s">
        <v>851</v>
      </c>
      <c r="E324" s="31" t="s">
        <v>720</v>
      </c>
      <c r="F324" s="63" t="s">
        <v>795</v>
      </c>
      <c r="G324" s="63" t="s">
        <v>805</v>
      </c>
      <c r="H324" s="31" t="s">
        <v>1661</v>
      </c>
      <c r="I324" s="31" t="s">
        <v>721</v>
      </c>
      <c r="J324" s="83">
        <v>120000000</v>
      </c>
      <c r="K324" s="83">
        <v>60926236</v>
      </c>
      <c r="L324" s="31" t="s">
        <v>74</v>
      </c>
      <c r="M324" s="63" t="s">
        <v>765</v>
      </c>
      <c r="N324" s="63" t="s">
        <v>766</v>
      </c>
      <c r="O324" s="48" t="s">
        <v>868</v>
      </c>
      <c r="P324" s="48" t="s">
        <v>869</v>
      </c>
      <c r="Q324" s="49" t="s">
        <v>869</v>
      </c>
      <c r="R324" s="49" t="s">
        <v>870</v>
      </c>
      <c r="S324" s="49" t="s">
        <v>870</v>
      </c>
      <c r="T324" s="49" t="s">
        <v>870</v>
      </c>
      <c r="U324" s="49" t="s">
        <v>870</v>
      </c>
      <c r="V324" s="49" t="s">
        <v>882</v>
      </c>
    </row>
    <row r="325" spans="1:22" s="103" customFormat="1" ht="160.5" hidden="1" customHeight="1" x14ac:dyDescent="0.25">
      <c r="B325" s="72">
        <f t="shared" si="10"/>
        <v>30</v>
      </c>
      <c r="C325" s="72" t="s">
        <v>850</v>
      </c>
      <c r="D325" s="72" t="s">
        <v>851</v>
      </c>
      <c r="E325" s="72" t="s">
        <v>720</v>
      </c>
      <c r="F325" s="104" t="s">
        <v>796</v>
      </c>
      <c r="G325" s="63" t="s">
        <v>806</v>
      </c>
      <c r="H325" s="31" t="s">
        <v>1661</v>
      </c>
      <c r="I325" s="31" t="s">
        <v>721</v>
      </c>
      <c r="J325" s="83">
        <v>70000000</v>
      </c>
      <c r="K325" s="83">
        <v>35540305</v>
      </c>
      <c r="L325" s="31" t="s">
        <v>74</v>
      </c>
      <c r="M325" s="104" t="s">
        <v>1729</v>
      </c>
      <c r="N325" s="104" t="s">
        <v>767</v>
      </c>
      <c r="O325" s="105" t="s">
        <v>867</v>
      </c>
      <c r="P325" s="105" t="s">
        <v>868</v>
      </c>
      <c r="Q325" s="107" t="s">
        <v>868</v>
      </c>
      <c r="R325" s="107" t="s">
        <v>869</v>
      </c>
      <c r="S325" s="107" t="s">
        <v>869</v>
      </c>
      <c r="T325" s="107" t="s">
        <v>870</v>
      </c>
      <c r="U325" s="107" t="s">
        <v>870</v>
      </c>
      <c r="V325" s="107" t="s">
        <v>882</v>
      </c>
    </row>
    <row r="326" spans="1:22" s="34" customFormat="1" ht="160.5" hidden="1" customHeight="1" x14ac:dyDescent="0.25">
      <c r="B326" s="72">
        <f t="shared" si="10"/>
        <v>31</v>
      </c>
      <c r="C326" s="31" t="s">
        <v>850</v>
      </c>
      <c r="D326" s="31" t="s">
        <v>851</v>
      </c>
      <c r="E326" s="31" t="s">
        <v>720</v>
      </c>
      <c r="F326" s="63" t="s">
        <v>797</v>
      </c>
      <c r="G326" s="63" t="s">
        <v>768</v>
      </c>
      <c r="H326" s="31" t="s">
        <v>1661</v>
      </c>
      <c r="I326" s="31" t="s">
        <v>153</v>
      </c>
      <c r="J326" s="83">
        <v>15400000</v>
      </c>
      <c r="K326" s="83">
        <v>13089999</v>
      </c>
      <c r="L326" s="31" t="s">
        <v>74</v>
      </c>
      <c r="M326" s="63" t="s">
        <v>1677</v>
      </c>
      <c r="N326" s="63" t="s">
        <v>767</v>
      </c>
      <c r="O326" s="48" t="s">
        <v>867</v>
      </c>
      <c r="P326" s="48" t="s">
        <v>868</v>
      </c>
      <c r="Q326" s="49" t="s">
        <v>868</v>
      </c>
      <c r="R326" s="49" t="s">
        <v>869</v>
      </c>
      <c r="S326" s="49" t="s">
        <v>869</v>
      </c>
      <c r="T326" s="49" t="s">
        <v>870</v>
      </c>
      <c r="U326" s="49" t="s">
        <v>870</v>
      </c>
      <c r="V326" s="49" t="s">
        <v>882</v>
      </c>
    </row>
    <row r="327" spans="1:22" s="34" customFormat="1" ht="160.5" hidden="1" customHeight="1" x14ac:dyDescent="0.25">
      <c r="B327" s="72">
        <f t="shared" si="10"/>
        <v>32</v>
      </c>
      <c r="C327" s="31" t="s">
        <v>850</v>
      </c>
      <c r="D327" s="31" t="s">
        <v>851</v>
      </c>
      <c r="E327" s="31" t="s">
        <v>720</v>
      </c>
      <c r="F327" s="63" t="s">
        <v>798</v>
      </c>
      <c r="G327" s="63" t="s">
        <v>807</v>
      </c>
      <c r="H327" s="31" t="s">
        <v>1661</v>
      </c>
      <c r="I327" s="31" t="s">
        <v>721</v>
      </c>
      <c r="J327" s="83">
        <v>30000000</v>
      </c>
      <c r="K327" s="83">
        <v>15231559</v>
      </c>
      <c r="L327" s="31" t="s">
        <v>74</v>
      </c>
      <c r="M327" s="63" t="s">
        <v>814</v>
      </c>
      <c r="N327" s="63" t="s">
        <v>767</v>
      </c>
      <c r="O327" s="48" t="s">
        <v>867</v>
      </c>
      <c r="P327" s="48" t="s">
        <v>868</v>
      </c>
      <c r="Q327" s="49" t="s">
        <v>868</v>
      </c>
      <c r="R327" s="49" t="s">
        <v>869</v>
      </c>
      <c r="S327" s="49" t="s">
        <v>869</v>
      </c>
      <c r="T327" s="49" t="s">
        <v>870</v>
      </c>
      <c r="U327" s="49" t="s">
        <v>870</v>
      </c>
      <c r="V327" s="49" t="s">
        <v>882</v>
      </c>
    </row>
    <row r="328" spans="1:22" s="103" customFormat="1" ht="160.5" hidden="1" customHeight="1" x14ac:dyDescent="0.25">
      <c r="B328" s="72">
        <f t="shared" si="10"/>
        <v>33</v>
      </c>
      <c r="C328" s="72" t="s">
        <v>850</v>
      </c>
      <c r="D328" s="72" t="s">
        <v>851</v>
      </c>
      <c r="E328" s="72" t="s">
        <v>720</v>
      </c>
      <c r="F328" s="104" t="s">
        <v>799</v>
      </c>
      <c r="G328" s="63" t="s">
        <v>770</v>
      </c>
      <c r="H328" s="31" t="s">
        <v>1661</v>
      </c>
      <c r="I328" s="31" t="s">
        <v>153</v>
      </c>
      <c r="J328" s="83">
        <v>20000000</v>
      </c>
      <c r="K328" s="83">
        <v>17000000</v>
      </c>
      <c r="L328" s="31" t="s">
        <v>74</v>
      </c>
      <c r="M328" s="104" t="s">
        <v>1730</v>
      </c>
      <c r="N328" s="104" t="s">
        <v>767</v>
      </c>
      <c r="O328" s="105" t="s">
        <v>867</v>
      </c>
      <c r="P328" s="105" t="s">
        <v>868</v>
      </c>
      <c r="Q328" s="107" t="s">
        <v>868</v>
      </c>
      <c r="R328" s="107" t="s">
        <v>869</v>
      </c>
      <c r="S328" s="107" t="s">
        <v>869</v>
      </c>
      <c r="T328" s="107" t="s">
        <v>870</v>
      </c>
      <c r="U328" s="107" t="s">
        <v>870</v>
      </c>
      <c r="V328" s="107" t="s">
        <v>882</v>
      </c>
    </row>
    <row r="329" spans="1:22" s="103" customFormat="1" ht="160.5" hidden="1" customHeight="1" x14ac:dyDescent="0.25">
      <c r="B329" s="72">
        <f t="shared" si="10"/>
        <v>34</v>
      </c>
      <c r="C329" s="72" t="s">
        <v>850</v>
      </c>
      <c r="D329" s="72" t="s">
        <v>851</v>
      </c>
      <c r="E329" s="72" t="s">
        <v>720</v>
      </c>
      <c r="F329" s="104" t="s">
        <v>800</v>
      </c>
      <c r="G329" s="63" t="s">
        <v>771</v>
      </c>
      <c r="H329" s="31" t="s">
        <v>1661</v>
      </c>
      <c r="I329" s="31" t="s">
        <v>153</v>
      </c>
      <c r="J329" s="83">
        <v>10000000</v>
      </c>
      <c r="K329" s="83">
        <v>8500000</v>
      </c>
      <c r="L329" s="31" t="s">
        <v>74</v>
      </c>
      <c r="M329" s="104" t="s">
        <v>1731</v>
      </c>
      <c r="N329" s="104" t="s">
        <v>767</v>
      </c>
      <c r="O329" s="105" t="s">
        <v>867</v>
      </c>
      <c r="P329" s="105" t="s">
        <v>868</v>
      </c>
      <c r="Q329" s="108" t="s">
        <v>868</v>
      </c>
      <c r="R329" s="107" t="s">
        <v>869</v>
      </c>
      <c r="S329" s="107" t="s">
        <v>869</v>
      </c>
      <c r="T329" s="107" t="s">
        <v>870</v>
      </c>
      <c r="U329" s="107" t="s">
        <v>870</v>
      </c>
      <c r="V329" s="107" t="s">
        <v>882</v>
      </c>
    </row>
    <row r="330" spans="1:22" s="34" customFormat="1" ht="189" hidden="1" x14ac:dyDescent="0.25">
      <c r="B330" s="72">
        <f t="shared" si="10"/>
        <v>35</v>
      </c>
      <c r="C330" s="31" t="s">
        <v>850</v>
      </c>
      <c r="D330" s="31" t="s">
        <v>851</v>
      </c>
      <c r="E330" s="31" t="s">
        <v>720</v>
      </c>
      <c r="F330" s="63" t="s">
        <v>801</v>
      </c>
      <c r="G330" s="63" t="s">
        <v>808</v>
      </c>
      <c r="H330" s="31" t="s">
        <v>1661</v>
      </c>
      <c r="I330" s="31" t="s">
        <v>737</v>
      </c>
      <c r="J330" s="83">
        <v>245000000</v>
      </c>
      <c r="K330" s="83">
        <v>124391066</v>
      </c>
      <c r="L330" s="31" t="s">
        <v>74</v>
      </c>
      <c r="M330" s="63" t="s">
        <v>773</v>
      </c>
      <c r="N330" s="63" t="s">
        <v>772</v>
      </c>
      <c r="O330" s="48" t="s">
        <v>867</v>
      </c>
      <c r="P330" s="48" t="s">
        <v>868</v>
      </c>
      <c r="Q330" s="49" t="s">
        <v>868</v>
      </c>
      <c r="R330" s="49" t="s">
        <v>869</v>
      </c>
      <c r="S330" s="49" t="s">
        <v>869</v>
      </c>
      <c r="T330" s="49" t="s">
        <v>870</v>
      </c>
      <c r="U330" s="49" t="s">
        <v>870</v>
      </c>
      <c r="V330" s="49" t="s">
        <v>882</v>
      </c>
    </row>
    <row r="331" spans="1:22" s="25" customFormat="1" ht="209.25" hidden="1" x14ac:dyDescent="0.25">
      <c r="A331" s="21"/>
      <c r="B331" s="22">
        <v>35</v>
      </c>
      <c r="C331" s="22" t="s">
        <v>850</v>
      </c>
      <c r="D331" s="22" t="s">
        <v>934</v>
      </c>
      <c r="E331" s="22" t="s">
        <v>1181</v>
      </c>
      <c r="F331" s="22"/>
      <c r="G331" s="22"/>
      <c r="H331" s="23"/>
      <c r="I331" s="22"/>
      <c r="J331" s="26">
        <f>SUM(J296:J330)</f>
        <v>4406944024.6499996</v>
      </c>
      <c r="K331" s="26">
        <f>SUM(K296:K330)</f>
        <v>1247703891.5599999</v>
      </c>
      <c r="L331" s="22"/>
      <c r="M331" s="22"/>
      <c r="N331" s="22"/>
      <c r="O331" s="46"/>
      <c r="P331" s="47"/>
      <c r="Q331" s="47"/>
      <c r="R331" s="47"/>
      <c r="S331" s="47"/>
      <c r="T331" s="47"/>
      <c r="U331" s="46"/>
      <c r="V331" s="46"/>
    </row>
    <row r="332" spans="1:22" s="34" customFormat="1" ht="160.5" hidden="1" customHeight="1" x14ac:dyDescent="0.25">
      <c r="B332" s="31">
        <v>1</v>
      </c>
      <c r="C332" s="31" t="s">
        <v>852</v>
      </c>
      <c r="D332" s="31" t="s">
        <v>924</v>
      </c>
      <c r="E332" s="31" t="s">
        <v>8</v>
      </c>
      <c r="F332" s="31" t="s">
        <v>177</v>
      </c>
      <c r="G332" s="31" t="s">
        <v>178</v>
      </c>
      <c r="H332" s="32" t="s">
        <v>508</v>
      </c>
      <c r="I332" s="31" t="s">
        <v>721</v>
      </c>
      <c r="J332" s="83">
        <v>557710353</v>
      </c>
      <c r="K332" s="83">
        <v>418000000</v>
      </c>
      <c r="L332" s="31" t="s">
        <v>74</v>
      </c>
      <c r="M332" s="31" t="s">
        <v>776</v>
      </c>
      <c r="N332" s="31" t="s">
        <v>56</v>
      </c>
      <c r="O332" s="48" t="s">
        <v>867</v>
      </c>
      <c r="P332" s="49" t="s">
        <v>868</v>
      </c>
      <c r="Q332" s="49" t="s">
        <v>868</v>
      </c>
      <c r="R332" s="49" t="s">
        <v>869</v>
      </c>
      <c r="S332" s="49" t="s">
        <v>869</v>
      </c>
      <c r="T332" s="49" t="s">
        <v>869</v>
      </c>
      <c r="U332" s="49" t="s">
        <v>869</v>
      </c>
      <c r="V332" s="49" t="s">
        <v>893</v>
      </c>
    </row>
    <row r="333" spans="1:22" s="34" customFormat="1" ht="160.5" hidden="1" customHeight="1" x14ac:dyDescent="0.25">
      <c r="B333" s="31">
        <f>B332+1</f>
        <v>2</v>
      </c>
      <c r="C333" s="31" t="s">
        <v>852</v>
      </c>
      <c r="D333" s="31" t="s">
        <v>924</v>
      </c>
      <c r="E333" s="31" t="s">
        <v>8</v>
      </c>
      <c r="F333" s="31" t="s">
        <v>179</v>
      </c>
      <c r="G333" s="31" t="s">
        <v>180</v>
      </c>
      <c r="H333" s="32" t="s">
        <v>508</v>
      </c>
      <c r="I333" s="31" t="s">
        <v>721</v>
      </c>
      <c r="J333" s="83">
        <v>40027059</v>
      </c>
      <c r="K333" s="83">
        <v>30000000</v>
      </c>
      <c r="L333" s="31" t="s">
        <v>74</v>
      </c>
      <c r="M333" s="31" t="s">
        <v>775</v>
      </c>
      <c r="N333" s="31" t="s">
        <v>57</v>
      </c>
      <c r="O333" s="48" t="s">
        <v>867</v>
      </c>
      <c r="P333" s="48" t="s">
        <v>877</v>
      </c>
      <c r="Q333" s="49" t="s">
        <v>867</v>
      </c>
      <c r="R333" s="54" t="s">
        <v>181</v>
      </c>
      <c r="S333" s="54" t="s">
        <v>181</v>
      </c>
      <c r="T333" s="54" t="s">
        <v>181</v>
      </c>
      <c r="U333" s="54" t="s">
        <v>1645</v>
      </c>
      <c r="V333" s="49" t="s">
        <v>893</v>
      </c>
    </row>
    <row r="334" spans="1:22" s="34" customFormat="1" ht="160.5" hidden="1" customHeight="1" x14ac:dyDescent="0.25">
      <c r="B334" s="31">
        <f t="shared" ref="B334:B349" si="11">B333+1</f>
        <v>3</v>
      </c>
      <c r="C334" s="31" t="s">
        <v>852</v>
      </c>
      <c r="D334" s="31" t="s">
        <v>924</v>
      </c>
      <c r="E334" s="31" t="s">
        <v>8</v>
      </c>
      <c r="F334" s="31" t="s">
        <v>182</v>
      </c>
      <c r="G334" s="31" t="s">
        <v>183</v>
      </c>
      <c r="H334" s="32" t="s">
        <v>508</v>
      </c>
      <c r="I334" s="31" t="s">
        <v>721</v>
      </c>
      <c r="J334" s="83">
        <v>173450589</v>
      </c>
      <c r="K334" s="83">
        <v>130000000</v>
      </c>
      <c r="L334" s="31" t="s">
        <v>74</v>
      </c>
      <c r="M334" s="31" t="s">
        <v>775</v>
      </c>
      <c r="N334" s="31" t="s">
        <v>57</v>
      </c>
      <c r="O334" s="48" t="s">
        <v>867</v>
      </c>
      <c r="P334" s="49" t="s">
        <v>868</v>
      </c>
      <c r="Q334" s="49" t="s">
        <v>868</v>
      </c>
      <c r="R334" s="49" t="s">
        <v>869</v>
      </c>
      <c r="S334" s="49" t="s">
        <v>1290</v>
      </c>
      <c r="T334" s="49" t="s">
        <v>870</v>
      </c>
      <c r="U334" s="49" t="s">
        <v>870</v>
      </c>
      <c r="V334" s="49" t="s">
        <v>893</v>
      </c>
    </row>
    <row r="335" spans="1:22" s="34" customFormat="1" ht="160.5" hidden="1" customHeight="1" x14ac:dyDescent="0.25">
      <c r="B335" s="31">
        <f t="shared" si="11"/>
        <v>4</v>
      </c>
      <c r="C335" s="31" t="s">
        <v>852</v>
      </c>
      <c r="D335" s="31" t="s">
        <v>924</v>
      </c>
      <c r="E335" s="31" t="s">
        <v>8</v>
      </c>
      <c r="F335" s="31" t="s">
        <v>184</v>
      </c>
      <c r="G335" s="31" t="s">
        <v>183</v>
      </c>
      <c r="H335" s="32" t="s">
        <v>508</v>
      </c>
      <c r="I335" s="31" t="s">
        <v>721</v>
      </c>
      <c r="J335" s="83">
        <v>160236000</v>
      </c>
      <c r="K335" s="83">
        <v>120000000</v>
      </c>
      <c r="L335" s="31" t="s">
        <v>74</v>
      </c>
      <c r="M335" s="31" t="s">
        <v>775</v>
      </c>
      <c r="N335" s="31" t="s">
        <v>57</v>
      </c>
      <c r="O335" s="48" t="s">
        <v>868</v>
      </c>
      <c r="P335" s="49" t="s">
        <v>869</v>
      </c>
      <c r="Q335" s="49" t="s">
        <v>869</v>
      </c>
      <c r="R335" s="49" t="s">
        <v>870</v>
      </c>
      <c r="S335" s="49" t="s">
        <v>870</v>
      </c>
      <c r="T335" s="48" t="s">
        <v>870</v>
      </c>
      <c r="U335" s="48" t="s">
        <v>871</v>
      </c>
      <c r="V335" s="49" t="s">
        <v>882</v>
      </c>
    </row>
    <row r="336" spans="1:22" s="34" customFormat="1" ht="160.5" hidden="1" customHeight="1" x14ac:dyDescent="0.25">
      <c r="B336" s="31">
        <f t="shared" si="11"/>
        <v>5</v>
      </c>
      <c r="C336" s="31" t="s">
        <v>852</v>
      </c>
      <c r="D336" s="31" t="s">
        <v>924</v>
      </c>
      <c r="E336" s="31" t="s">
        <v>8</v>
      </c>
      <c r="F336" s="31" t="s">
        <v>981</v>
      </c>
      <c r="G336" s="31" t="s">
        <v>982</v>
      </c>
      <c r="H336" s="32" t="s">
        <v>508</v>
      </c>
      <c r="I336" s="31" t="s">
        <v>721</v>
      </c>
      <c r="J336" s="83">
        <v>46698236</v>
      </c>
      <c r="K336" s="83">
        <v>35000000</v>
      </c>
      <c r="L336" s="31" t="s">
        <v>74</v>
      </c>
      <c r="M336" s="31" t="s">
        <v>983</v>
      </c>
      <c r="N336" s="32" t="s">
        <v>57</v>
      </c>
      <c r="O336" s="48" t="s">
        <v>867</v>
      </c>
      <c r="P336" s="48" t="s">
        <v>868</v>
      </c>
      <c r="Q336" s="48" t="s">
        <v>868</v>
      </c>
      <c r="R336" s="48" t="s">
        <v>869</v>
      </c>
      <c r="S336" s="49" t="s">
        <v>870</v>
      </c>
      <c r="T336" s="48" t="s">
        <v>870</v>
      </c>
      <c r="U336" s="48" t="s">
        <v>870</v>
      </c>
      <c r="V336" s="49" t="s">
        <v>875</v>
      </c>
    </row>
    <row r="337" spans="1:22" s="34" customFormat="1" ht="160.5" hidden="1" customHeight="1" x14ac:dyDescent="0.25">
      <c r="B337" s="31">
        <f t="shared" si="11"/>
        <v>6</v>
      </c>
      <c r="C337" s="31" t="s">
        <v>852</v>
      </c>
      <c r="D337" s="31" t="s">
        <v>924</v>
      </c>
      <c r="E337" s="31" t="s">
        <v>8</v>
      </c>
      <c r="F337" s="31" t="s">
        <v>984</v>
      </c>
      <c r="G337" s="31" t="s">
        <v>985</v>
      </c>
      <c r="H337" s="32" t="s">
        <v>513</v>
      </c>
      <c r="I337" s="31" t="s">
        <v>721</v>
      </c>
      <c r="J337" s="83">
        <v>20013529</v>
      </c>
      <c r="K337" s="83">
        <v>12000000</v>
      </c>
      <c r="L337" s="31" t="s">
        <v>74</v>
      </c>
      <c r="M337" s="31" t="s">
        <v>986</v>
      </c>
      <c r="N337" s="32" t="s">
        <v>56</v>
      </c>
      <c r="O337" s="48" t="s">
        <v>868</v>
      </c>
      <c r="P337" s="48" t="s">
        <v>868</v>
      </c>
      <c r="Q337" s="48" t="s">
        <v>868</v>
      </c>
      <c r="R337" s="48" t="s">
        <v>868</v>
      </c>
      <c r="S337" s="48" t="s">
        <v>868</v>
      </c>
      <c r="T337" s="48" t="s">
        <v>868</v>
      </c>
      <c r="U337" s="48" t="s">
        <v>868</v>
      </c>
      <c r="V337" s="48" t="s">
        <v>868</v>
      </c>
    </row>
    <row r="338" spans="1:22" s="34" customFormat="1" ht="160.5" hidden="1" customHeight="1" x14ac:dyDescent="0.25">
      <c r="B338" s="31">
        <f t="shared" si="11"/>
        <v>7</v>
      </c>
      <c r="C338" s="31" t="s">
        <v>852</v>
      </c>
      <c r="D338" s="31" t="s">
        <v>924</v>
      </c>
      <c r="E338" s="31" t="s">
        <v>8</v>
      </c>
      <c r="F338" s="31" t="s">
        <v>185</v>
      </c>
      <c r="G338" s="31" t="s">
        <v>186</v>
      </c>
      <c r="H338" s="32" t="s">
        <v>520</v>
      </c>
      <c r="I338" s="31" t="s">
        <v>721</v>
      </c>
      <c r="J338" s="83">
        <v>40027059</v>
      </c>
      <c r="K338" s="83">
        <v>30000000</v>
      </c>
      <c r="L338" s="31" t="s">
        <v>74</v>
      </c>
      <c r="M338" s="31" t="s">
        <v>775</v>
      </c>
      <c r="N338" s="32" t="s">
        <v>57</v>
      </c>
      <c r="O338" s="48" t="s">
        <v>868</v>
      </c>
      <c r="P338" s="48" t="s">
        <v>869</v>
      </c>
      <c r="Q338" s="48" t="s">
        <v>869</v>
      </c>
      <c r="R338" s="48" t="s">
        <v>870</v>
      </c>
      <c r="S338" s="48" t="s">
        <v>870</v>
      </c>
      <c r="T338" s="48" t="s">
        <v>870</v>
      </c>
      <c r="U338" s="48" t="s">
        <v>871</v>
      </c>
      <c r="V338" s="48" t="s">
        <v>875</v>
      </c>
    </row>
    <row r="339" spans="1:22" s="34" customFormat="1" ht="160.5" hidden="1" customHeight="1" x14ac:dyDescent="0.25">
      <c r="B339" s="31">
        <f t="shared" si="11"/>
        <v>8</v>
      </c>
      <c r="C339" s="31" t="s">
        <v>852</v>
      </c>
      <c r="D339" s="31" t="s">
        <v>924</v>
      </c>
      <c r="E339" s="31" t="s">
        <v>9</v>
      </c>
      <c r="F339" s="63" t="s">
        <v>189</v>
      </c>
      <c r="G339" s="31" t="s">
        <v>190</v>
      </c>
      <c r="H339" s="32" t="s">
        <v>510</v>
      </c>
      <c r="I339" s="31" t="s">
        <v>721</v>
      </c>
      <c r="J339" s="288">
        <v>404273294</v>
      </c>
      <c r="K339" s="288">
        <v>302999995</v>
      </c>
      <c r="L339" s="31" t="s">
        <v>74</v>
      </c>
      <c r="M339" s="31" t="s">
        <v>192</v>
      </c>
      <c r="N339" s="31" t="s">
        <v>57</v>
      </c>
      <c r="O339" s="48" t="s">
        <v>867</v>
      </c>
      <c r="P339" s="48" t="s">
        <v>872</v>
      </c>
      <c r="Q339" s="49" t="s">
        <v>868</v>
      </c>
      <c r="R339" s="49" t="s">
        <v>880</v>
      </c>
      <c r="S339" s="49" t="s">
        <v>868</v>
      </c>
      <c r="T339" s="49" t="s">
        <v>880</v>
      </c>
      <c r="U339" s="49" t="s">
        <v>868</v>
      </c>
      <c r="V339" s="49" t="s">
        <v>877</v>
      </c>
    </row>
    <row r="340" spans="1:22" s="34" customFormat="1" ht="160.5" hidden="1" customHeight="1" x14ac:dyDescent="0.25">
      <c r="B340" s="31">
        <f t="shared" si="11"/>
        <v>9</v>
      </c>
      <c r="C340" s="31" t="s">
        <v>852</v>
      </c>
      <c r="D340" s="31" t="s">
        <v>924</v>
      </c>
      <c r="E340" s="31" t="s">
        <v>9</v>
      </c>
      <c r="F340" s="63" t="s">
        <v>193</v>
      </c>
      <c r="G340" s="31" t="s">
        <v>194</v>
      </c>
      <c r="H340" s="32" t="s">
        <v>510</v>
      </c>
      <c r="I340" s="31" t="s">
        <v>721</v>
      </c>
      <c r="J340" s="288"/>
      <c r="K340" s="288"/>
      <c r="L340" s="31" t="s">
        <v>74</v>
      </c>
      <c r="M340" s="31" t="s">
        <v>774</v>
      </c>
      <c r="N340" s="31" t="s">
        <v>56</v>
      </c>
      <c r="O340" s="48" t="s">
        <v>867</v>
      </c>
      <c r="P340" s="49" t="s">
        <v>867</v>
      </c>
      <c r="Q340" s="49" t="s">
        <v>867</v>
      </c>
      <c r="R340" s="49" t="s">
        <v>868</v>
      </c>
      <c r="S340" s="49" t="s">
        <v>868</v>
      </c>
      <c r="T340" s="49" t="s">
        <v>868</v>
      </c>
      <c r="U340" s="49" t="s">
        <v>868</v>
      </c>
      <c r="V340" s="49" t="s">
        <v>877</v>
      </c>
    </row>
    <row r="341" spans="1:22" s="34" customFormat="1" ht="160.5" hidden="1" customHeight="1" x14ac:dyDescent="0.25">
      <c r="B341" s="31">
        <f t="shared" si="11"/>
        <v>10</v>
      </c>
      <c r="C341" s="31" t="s">
        <v>852</v>
      </c>
      <c r="D341" s="31" t="s">
        <v>924</v>
      </c>
      <c r="E341" s="31" t="s">
        <v>9</v>
      </c>
      <c r="F341" s="63" t="s">
        <v>195</v>
      </c>
      <c r="G341" s="31" t="s">
        <v>196</v>
      </c>
      <c r="H341" s="32" t="s">
        <v>510</v>
      </c>
      <c r="I341" s="31" t="s">
        <v>721</v>
      </c>
      <c r="J341" s="288"/>
      <c r="K341" s="288"/>
      <c r="L341" s="31" t="s">
        <v>74</v>
      </c>
      <c r="M341" s="31" t="s">
        <v>192</v>
      </c>
      <c r="N341" s="31" t="s">
        <v>57</v>
      </c>
      <c r="O341" s="48" t="s">
        <v>867</v>
      </c>
      <c r="P341" s="50" t="s">
        <v>870</v>
      </c>
      <c r="Q341" s="49" t="s">
        <v>867</v>
      </c>
      <c r="R341" s="49" t="s">
        <v>871</v>
      </c>
      <c r="S341" s="49" t="s">
        <v>871</v>
      </c>
      <c r="T341" s="49" t="s">
        <v>871</v>
      </c>
      <c r="U341" s="49" t="s">
        <v>871</v>
      </c>
      <c r="V341" s="49" t="s">
        <v>877</v>
      </c>
    </row>
    <row r="342" spans="1:22" s="34" customFormat="1" ht="160.5" hidden="1" customHeight="1" x14ac:dyDescent="0.25">
      <c r="B342" s="31">
        <f t="shared" si="11"/>
        <v>11</v>
      </c>
      <c r="C342" s="31" t="s">
        <v>852</v>
      </c>
      <c r="D342" s="31" t="s">
        <v>924</v>
      </c>
      <c r="E342" s="31" t="s">
        <v>9</v>
      </c>
      <c r="F342" s="63" t="s">
        <v>197</v>
      </c>
      <c r="G342" s="31" t="s">
        <v>198</v>
      </c>
      <c r="H342" s="32" t="s">
        <v>510</v>
      </c>
      <c r="I342" s="31" t="s">
        <v>721</v>
      </c>
      <c r="J342" s="83">
        <v>168780765</v>
      </c>
      <c r="K342" s="83">
        <v>126499983</v>
      </c>
      <c r="L342" s="31" t="s">
        <v>74</v>
      </c>
      <c r="M342" s="31" t="s">
        <v>199</v>
      </c>
      <c r="N342" s="85" t="s">
        <v>56</v>
      </c>
      <c r="O342" s="48" t="s">
        <v>867</v>
      </c>
      <c r="P342" s="54" t="s">
        <v>872</v>
      </c>
      <c r="Q342" s="54" t="s">
        <v>868</v>
      </c>
      <c r="R342" s="54" t="s">
        <v>872</v>
      </c>
      <c r="S342" s="54" t="s">
        <v>868</v>
      </c>
      <c r="T342" s="54" t="s">
        <v>880</v>
      </c>
      <c r="U342" s="54" t="s">
        <v>868</v>
      </c>
      <c r="V342" s="54" t="s">
        <v>877</v>
      </c>
    </row>
    <row r="343" spans="1:22" s="34" customFormat="1" ht="160.5" hidden="1" customHeight="1" x14ac:dyDescent="0.25">
      <c r="B343" s="31">
        <f t="shared" si="11"/>
        <v>12</v>
      </c>
      <c r="C343" s="31" t="s">
        <v>852</v>
      </c>
      <c r="D343" s="31" t="s">
        <v>924</v>
      </c>
      <c r="E343" s="31" t="s">
        <v>9</v>
      </c>
      <c r="F343" s="63" t="s">
        <v>200</v>
      </c>
      <c r="G343" s="31" t="s">
        <v>201</v>
      </c>
      <c r="H343" s="32" t="s">
        <v>510</v>
      </c>
      <c r="I343" s="31" t="s">
        <v>721</v>
      </c>
      <c r="J343" s="83">
        <v>24683353</v>
      </c>
      <c r="K343" s="83">
        <v>18499999</v>
      </c>
      <c r="L343" s="31" t="s">
        <v>74</v>
      </c>
      <c r="M343" s="31" t="s">
        <v>202</v>
      </c>
      <c r="N343" s="31" t="s">
        <v>56</v>
      </c>
      <c r="O343" s="48" t="s">
        <v>867</v>
      </c>
      <c r="P343" s="48" t="s">
        <v>869</v>
      </c>
      <c r="Q343" s="49" t="s">
        <v>869</v>
      </c>
      <c r="R343" s="49" t="s">
        <v>870</v>
      </c>
      <c r="S343" s="49" t="s">
        <v>870</v>
      </c>
      <c r="T343" s="49" t="s">
        <v>870</v>
      </c>
      <c r="U343" s="49" t="s">
        <v>870</v>
      </c>
      <c r="V343" s="49" t="s">
        <v>877</v>
      </c>
    </row>
    <row r="344" spans="1:22" s="34" customFormat="1" ht="160.5" hidden="1" customHeight="1" x14ac:dyDescent="0.25">
      <c r="B344" s="31">
        <f t="shared" si="11"/>
        <v>13</v>
      </c>
      <c r="C344" s="31" t="s">
        <v>852</v>
      </c>
      <c r="D344" s="31" t="s">
        <v>924</v>
      </c>
      <c r="E344" s="31" t="s">
        <v>9</v>
      </c>
      <c r="F344" s="63" t="s">
        <v>203</v>
      </c>
      <c r="G344" s="31" t="s">
        <v>204</v>
      </c>
      <c r="H344" s="32" t="s">
        <v>510</v>
      </c>
      <c r="I344" s="31" t="s">
        <v>721</v>
      </c>
      <c r="J344" s="288">
        <v>120081177</v>
      </c>
      <c r="K344" s="288">
        <v>90000000</v>
      </c>
      <c r="L344" s="31" t="s">
        <v>74</v>
      </c>
      <c r="M344" s="31" t="s">
        <v>774</v>
      </c>
      <c r="N344" s="31" t="s">
        <v>56</v>
      </c>
      <c r="O344" s="48" t="s">
        <v>867</v>
      </c>
      <c r="P344" s="48" t="s">
        <v>880</v>
      </c>
      <c r="Q344" s="54" t="s">
        <v>880</v>
      </c>
      <c r="R344" s="49" t="s">
        <v>880</v>
      </c>
      <c r="S344" s="49" t="s">
        <v>880</v>
      </c>
      <c r="T344" s="49" t="s">
        <v>880</v>
      </c>
      <c r="U344" s="49" t="s">
        <v>880</v>
      </c>
      <c r="V344" s="49" t="s">
        <v>877</v>
      </c>
    </row>
    <row r="345" spans="1:22" s="34" customFormat="1" ht="160.5" hidden="1" customHeight="1" x14ac:dyDescent="0.25">
      <c r="B345" s="31">
        <f t="shared" si="11"/>
        <v>14</v>
      </c>
      <c r="C345" s="31" t="s">
        <v>852</v>
      </c>
      <c r="D345" s="31" t="s">
        <v>924</v>
      </c>
      <c r="E345" s="31" t="s">
        <v>9</v>
      </c>
      <c r="F345" s="63" t="s">
        <v>205</v>
      </c>
      <c r="G345" s="31" t="s">
        <v>206</v>
      </c>
      <c r="H345" s="32" t="s">
        <v>510</v>
      </c>
      <c r="I345" s="31" t="s">
        <v>721</v>
      </c>
      <c r="J345" s="288"/>
      <c r="K345" s="288"/>
      <c r="L345" s="31" t="s">
        <v>74</v>
      </c>
      <c r="M345" s="31" t="s">
        <v>207</v>
      </c>
      <c r="N345" s="31" t="s">
        <v>56</v>
      </c>
      <c r="O345" s="48" t="s">
        <v>867</v>
      </c>
      <c r="P345" s="48" t="s">
        <v>872</v>
      </c>
      <c r="Q345" s="49" t="s">
        <v>868</v>
      </c>
      <c r="R345" s="49" t="s">
        <v>880</v>
      </c>
      <c r="S345" s="49" t="s">
        <v>880</v>
      </c>
      <c r="T345" s="49" t="s">
        <v>880</v>
      </c>
      <c r="U345" s="49" t="s">
        <v>880</v>
      </c>
      <c r="V345" s="49" t="s">
        <v>877</v>
      </c>
    </row>
    <row r="346" spans="1:22" s="34" customFormat="1" ht="160.5" hidden="1" customHeight="1" x14ac:dyDescent="0.25">
      <c r="B346" s="31">
        <f t="shared" si="11"/>
        <v>15</v>
      </c>
      <c r="C346" s="31" t="s">
        <v>852</v>
      </c>
      <c r="D346" s="31" t="s">
        <v>924</v>
      </c>
      <c r="E346" s="31" t="s">
        <v>9</v>
      </c>
      <c r="F346" s="63" t="s">
        <v>208</v>
      </c>
      <c r="G346" s="31" t="s">
        <v>209</v>
      </c>
      <c r="H346" s="32" t="s">
        <v>510</v>
      </c>
      <c r="I346" s="31" t="s">
        <v>721</v>
      </c>
      <c r="J346" s="83">
        <v>35000000</v>
      </c>
      <c r="K346" s="83">
        <v>26232254</v>
      </c>
      <c r="L346" s="31" t="s">
        <v>74</v>
      </c>
      <c r="M346" s="31" t="s">
        <v>210</v>
      </c>
      <c r="N346" s="31" t="s">
        <v>56</v>
      </c>
      <c r="O346" s="48" t="s">
        <v>867</v>
      </c>
      <c r="P346" s="48" t="s">
        <v>866</v>
      </c>
      <c r="Q346" s="49" t="s">
        <v>866</v>
      </c>
      <c r="R346" s="49" t="s">
        <v>866</v>
      </c>
      <c r="S346" s="49" t="s">
        <v>866</v>
      </c>
      <c r="T346" s="49" t="s">
        <v>866</v>
      </c>
      <c r="U346" s="49" t="s">
        <v>866</v>
      </c>
      <c r="V346" s="49" t="s">
        <v>885</v>
      </c>
    </row>
    <row r="347" spans="1:22" s="34" customFormat="1" ht="160.5" hidden="1" customHeight="1" x14ac:dyDescent="0.25">
      <c r="B347" s="31">
        <f t="shared" si="11"/>
        <v>16</v>
      </c>
      <c r="C347" s="31" t="s">
        <v>852</v>
      </c>
      <c r="D347" s="31" t="s">
        <v>924</v>
      </c>
      <c r="E347" s="31" t="s">
        <v>9</v>
      </c>
      <c r="F347" s="63" t="s">
        <v>211</v>
      </c>
      <c r="G347" s="31" t="s">
        <v>212</v>
      </c>
      <c r="H347" s="32" t="s">
        <v>563</v>
      </c>
      <c r="I347" s="31" t="s">
        <v>721</v>
      </c>
      <c r="J347" s="288">
        <v>21353176</v>
      </c>
      <c r="K347" s="288">
        <v>16007507</v>
      </c>
      <c r="L347" s="31" t="s">
        <v>74</v>
      </c>
      <c r="M347" s="31" t="s">
        <v>202</v>
      </c>
      <c r="N347" s="31" t="s">
        <v>56</v>
      </c>
      <c r="O347" s="48" t="s">
        <v>868</v>
      </c>
      <c r="P347" s="48" t="s">
        <v>872</v>
      </c>
      <c r="Q347" s="49" t="s">
        <v>868</v>
      </c>
      <c r="R347" s="49" t="s">
        <v>872</v>
      </c>
      <c r="S347" s="49" t="s">
        <v>868</v>
      </c>
      <c r="T347" s="49" t="s">
        <v>880</v>
      </c>
      <c r="U347" s="49" t="s">
        <v>868</v>
      </c>
      <c r="V347" s="49" t="s">
        <v>877</v>
      </c>
    </row>
    <row r="348" spans="1:22" s="34" customFormat="1" ht="160.5" hidden="1" customHeight="1" x14ac:dyDescent="0.25">
      <c r="B348" s="31">
        <f t="shared" si="11"/>
        <v>17</v>
      </c>
      <c r="C348" s="31" t="s">
        <v>852</v>
      </c>
      <c r="D348" s="31" t="s">
        <v>924</v>
      </c>
      <c r="E348" s="31" t="s">
        <v>9</v>
      </c>
      <c r="F348" s="63" t="s">
        <v>213</v>
      </c>
      <c r="G348" s="31" t="s">
        <v>214</v>
      </c>
      <c r="H348" s="32" t="s">
        <v>563</v>
      </c>
      <c r="I348" s="31" t="s">
        <v>721</v>
      </c>
      <c r="J348" s="288"/>
      <c r="K348" s="288"/>
      <c r="L348" s="31" t="s">
        <v>74</v>
      </c>
      <c r="M348" s="31" t="s">
        <v>215</v>
      </c>
      <c r="N348" s="31" t="s">
        <v>57</v>
      </c>
      <c r="O348" s="48" t="s">
        <v>868</v>
      </c>
      <c r="P348" s="48" t="s">
        <v>872</v>
      </c>
      <c r="Q348" s="49" t="s">
        <v>868</v>
      </c>
      <c r="R348" s="49" t="s">
        <v>872</v>
      </c>
      <c r="S348" s="49" t="s">
        <v>868</v>
      </c>
      <c r="T348" s="49" t="s">
        <v>880</v>
      </c>
      <c r="U348" s="49" t="s">
        <v>868</v>
      </c>
      <c r="V348" s="49" t="s">
        <v>877</v>
      </c>
    </row>
    <row r="349" spans="1:22" s="34" customFormat="1" ht="160.5" hidden="1" customHeight="1" x14ac:dyDescent="0.25">
      <c r="B349" s="31">
        <f t="shared" si="11"/>
        <v>18</v>
      </c>
      <c r="C349" s="31" t="s">
        <v>852</v>
      </c>
      <c r="D349" s="31" t="s">
        <v>924</v>
      </c>
      <c r="E349" s="31" t="s">
        <v>9</v>
      </c>
      <c r="F349" s="63" t="s">
        <v>216</v>
      </c>
      <c r="G349" s="31" t="s">
        <v>217</v>
      </c>
      <c r="H349" s="32" t="s">
        <v>563</v>
      </c>
      <c r="I349" s="31" t="s">
        <v>721</v>
      </c>
      <c r="J349" s="288"/>
      <c r="K349" s="288"/>
      <c r="L349" s="31" t="s">
        <v>74</v>
      </c>
      <c r="M349" s="31" t="s">
        <v>202</v>
      </c>
      <c r="N349" s="31" t="s">
        <v>56</v>
      </c>
      <c r="O349" s="48" t="s">
        <v>868</v>
      </c>
      <c r="P349" s="48" t="s">
        <v>872</v>
      </c>
      <c r="Q349" s="49" t="s">
        <v>868</v>
      </c>
      <c r="R349" s="49" t="s">
        <v>872</v>
      </c>
      <c r="S349" s="49" t="s">
        <v>868</v>
      </c>
      <c r="T349" s="49" t="s">
        <v>880</v>
      </c>
      <c r="U349" s="49" t="s">
        <v>868</v>
      </c>
      <c r="V349" s="49" t="s">
        <v>877</v>
      </c>
    </row>
    <row r="350" spans="1:22" s="25" customFormat="1" ht="96.75" hidden="1" customHeight="1" x14ac:dyDescent="0.25">
      <c r="A350" s="21"/>
      <c r="B350" s="22">
        <v>18</v>
      </c>
      <c r="C350" s="22" t="s">
        <v>935</v>
      </c>
      <c r="D350" s="22" t="s">
        <v>936</v>
      </c>
      <c r="E350" s="22" t="s">
        <v>925</v>
      </c>
      <c r="F350" s="22"/>
      <c r="G350" s="22"/>
      <c r="H350" s="23"/>
      <c r="I350" s="22"/>
      <c r="J350" s="26">
        <f>SUM(J332:J349)</f>
        <v>1812334590</v>
      </c>
      <c r="K350" s="26">
        <f>SUM(K332:K349)</f>
        <v>1355239738</v>
      </c>
      <c r="L350" s="22"/>
      <c r="M350" s="22"/>
      <c r="N350" s="23"/>
      <c r="O350" s="46"/>
      <c r="P350" s="47"/>
      <c r="Q350" s="47"/>
      <c r="R350" s="47"/>
      <c r="S350" s="47"/>
      <c r="T350" s="47"/>
      <c r="U350" s="46"/>
      <c r="V350" s="46"/>
    </row>
    <row r="351" spans="1:22" s="34" customFormat="1" ht="160.5" hidden="1" customHeight="1" x14ac:dyDescent="0.25">
      <c r="B351" s="31">
        <v>1</v>
      </c>
      <c r="C351" s="31" t="s">
        <v>777</v>
      </c>
      <c r="D351" s="31" t="s">
        <v>778</v>
      </c>
      <c r="E351" s="31" t="s">
        <v>174</v>
      </c>
      <c r="F351" s="31" t="s">
        <v>303</v>
      </c>
      <c r="G351" s="31" t="s">
        <v>304</v>
      </c>
      <c r="H351" s="32" t="s">
        <v>114</v>
      </c>
      <c r="I351" s="31" t="s">
        <v>305</v>
      </c>
      <c r="J351" s="33">
        <v>100183896.90000001</v>
      </c>
      <c r="K351" s="33">
        <v>76545000</v>
      </c>
      <c r="L351" s="31" t="s">
        <v>154</v>
      </c>
      <c r="M351" s="31" t="s">
        <v>831</v>
      </c>
      <c r="N351" s="31" t="s">
        <v>57</v>
      </c>
      <c r="O351" s="52" t="s">
        <v>866</v>
      </c>
      <c r="P351" s="49" t="s">
        <v>867</v>
      </c>
      <c r="Q351" s="49" t="s">
        <v>867</v>
      </c>
      <c r="R351" s="49" t="s">
        <v>868</v>
      </c>
      <c r="S351" s="49" t="s">
        <v>869</v>
      </c>
      <c r="T351" s="49" t="s">
        <v>869</v>
      </c>
      <c r="U351" s="49" t="s">
        <v>869</v>
      </c>
      <c r="V351" s="49" t="s">
        <v>881</v>
      </c>
    </row>
    <row r="352" spans="1:22" s="34" customFormat="1" ht="160.5" hidden="1" customHeight="1" x14ac:dyDescent="0.25">
      <c r="B352" s="31">
        <f>B351+1</f>
        <v>2</v>
      </c>
      <c r="C352" s="31" t="s">
        <v>777</v>
      </c>
      <c r="D352" s="31" t="s">
        <v>778</v>
      </c>
      <c r="E352" s="31" t="s">
        <v>174</v>
      </c>
      <c r="F352" s="31" t="s">
        <v>303</v>
      </c>
      <c r="G352" s="31" t="s">
        <v>306</v>
      </c>
      <c r="H352" s="32" t="s">
        <v>114</v>
      </c>
      <c r="I352" s="31" t="s">
        <v>305</v>
      </c>
      <c r="J352" s="33">
        <v>11131544</v>
      </c>
      <c r="K352" s="33">
        <v>8505000</v>
      </c>
      <c r="L352" s="31" t="s">
        <v>154</v>
      </c>
      <c r="M352" s="31" t="s">
        <v>1672</v>
      </c>
      <c r="N352" s="31" t="s">
        <v>57</v>
      </c>
      <c r="O352" s="52" t="s">
        <v>866</v>
      </c>
      <c r="P352" s="49" t="s">
        <v>867</v>
      </c>
      <c r="Q352" s="49" t="s">
        <v>867</v>
      </c>
      <c r="R352" s="49" t="s">
        <v>868</v>
      </c>
      <c r="S352" s="49" t="s">
        <v>869</v>
      </c>
      <c r="T352" s="49" t="s">
        <v>869</v>
      </c>
      <c r="U352" s="49" t="s">
        <v>869</v>
      </c>
      <c r="V352" s="49" t="s">
        <v>881</v>
      </c>
    </row>
    <row r="353" spans="2:22" s="34" customFormat="1" ht="160.5" hidden="1" customHeight="1" x14ac:dyDescent="0.25">
      <c r="B353" s="31">
        <f t="shared" ref="B353:B368" si="12">B352+1</f>
        <v>3</v>
      </c>
      <c r="C353" s="31" t="s">
        <v>777</v>
      </c>
      <c r="D353" s="31" t="s">
        <v>778</v>
      </c>
      <c r="E353" s="31" t="s">
        <v>174</v>
      </c>
      <c r="F353" s="31" t="s">
        <v>308</v>
      </c>
      <c r="G353" s="31" t="s">
        <v>309</v>
      </c>
      <c r="H353" s="32" t="s">
        <v>1660</v>
      </c>
      <c r="I353" s="31" t="s">
        <v>153</v>
      </c>
      <c r="J353" s="33">
        <v>266000000</v>
      </c>
      <c r="K353" s="33">
        <v>226100000</v>
      </c>
      <c r="L353" s="31" t="s">
        <v>154</v>
      </c>
      <c r="M353" s="31" t="s">
        <v>1676</v>
      </c>
      <c r="N353" s="31" t="s">
        <v>57</v>
      </c>
      <c r="O353" s="113" t="s">
        <v>867</v>
      </c>
      <c r="P353" s="49" t="s">
        <v>868</v>
      </c>
      <c r="Q353" s="48" t="s">
        <v>869</v>
      </c>
      <c r="R353" s="48" t="s">
        <v>870</v>
      </c>
      <c r="S353" s="48" t="s">
        <v>870</v>
      </c>
      <c r="T353" s="48" t="s">
        <v>870</v>
      </c>
      <c r="U353" s="48" t="s">
        <v>871</v>
      </c>
      <c r="V353" s="49" t="s">
        <v>882</v>
      </c>
    </row>
    <row r="354" spans="2:22" s="34" customFormat="1" ht="409.5" hidden="1" customHeight="1" x14ac:dyDescent="0.25">
      <c r="B354" s="31">
        <f t="shared" si="12"/>
        <v>4</v>
      </c>
      <c r="C354" s="31" t="s">
        <v>777</v>
      </c>
      <c r="D354" s="31" t="s">
        <v>778</v>
      </c>
      <c r="E354" s="31" t="s">
        <v>174</v>
      </c>
      <c r="F354" s="31" t="s">
        <v>308</v>
      </c>
      <c r="G354" s="31" t="s">
        <v>309</v>
      </c>
      <c r="H354" s="32" t="s">
        <v>1660</v>
      </c>
      <c r="I354" s="31" t="s">
        <v>311</v>
      </c>
      <c r="J354" s="33">
        <v>29750000</v>
      </c>
      <c r="K354" s="33">
        <v>11900000</v>
      </c>
      <c r="L354" s="31" t="s">
        <v>154</v>
      </c>
      <c r="M354" s="31" t="s">
        <v>1676</v>
      </c>
      <c r="N354" s="31" t="s">
        <v>57</v>
      </c>
      <c r="O354" s="113" t="s">
        <v>867</v>
      </c>
      <c r="P354" s="49" t="s">
        <v>868</v>
      </c>
      <c r="Q354" s="48" t="s">
        <v>869</v>
      </c>
      <c r="R354" s="48" t="s">
        <v>870</v>
      </c>
      <c r="S354" s="48" t="s">
        <v>870</v>
      </c>
      <c r="T354" s="48" t="s">
        <v>870</v>
      </c>
      <c r="U354" s="48" t="s">
        <v>871</v>
      </c>
      <c r="V354" s="49" t="s">
        <v>882</v>
      </c>
    </row>
    <row r="355" spans="2:22" s="34" customFormat="1" ht="160.5" hidden="1" customHeight="1" x14ac:dyDescent="0.25">
      <c r="B355" s="31">
        <f t="shared" si="12"/>
        <v>5</v>
      </c>
      <c r="C355" s="31" t="s">
        <v>777</v>
      </c>
      <c r="D355" s="31" t="s">
        <v>778</v>
      </c>
      <c r="E355" s="31" t="s">
        <v>174</v>
      </c>
      <c r="F355" s="31" t="s">
        <v>312</v>
      </c>
      <c r="G355" s="31" t="s">
        <v>313</v>
      </c>
      <c r="H355" s="32" t="s">
        <v>1660</v>
      </c>
      <c r="I355" s="31" t="s">
        <v>153</v>
      </c>
      <c r="J355" s="33">
        <v>43411765</v>
      </c>
      <c r="K355" s="33">
        <v>36900000</v>
      </c>
      <c r="L355" s="31" t="s">
        <v>154</v>
      </c>
      <c r="M355" s="31" t="s">
        <v>706</v>
      </c>
      <c r="N355" s="31" t="s">
        <v>57</v>
      </c>
      <c r="O355" s="113" t="s">
        <v>867</v>
      </c>
      <c r="P355" s="49" t="s">
        <v>868</v>
      </c>
      <c r="Q355" s="48" t="s">
        <v>869</v>
      </c>
      <c r="R355" s="48" t="s">
        <v>870</v>
      </c>
      <c r="S355" s="48" t="s">
        <v>870</v>
      </c>
      <c r="T355" s="48" t="s">
        <v>870</v>
      </c>
      <c r="U355" s="48" t="s">
        <v>871</v>
      </c>
      <c r="V355" s="49" t="s">
        <v>882</v>
      </c>
    </row>
    <row r="356" spans="2:22" s="34" customFormat="1" ht="160.5" hidden="1" customHeight="1" x14ac:dyDescent="0.25">
      <c r="B356" s="31">
        <f t="shared" si="12"/>
        <v>6</v>
      </c>
      <c r="C356" s="31" t="s">
        <v>777</v>
      </c>
      <c r="D356" s="31" t="s">
        <v>778</v>
      </c>
      <c r="E356" s="31" t="s">
        <v>174</v>
      </c>
      <c r="F356" s="31" t="s">
        <v>312</v>
      </c>
      <c r="G356" s="31" t="s">
        <v>313</v>
      </c>
      <c r="H356" s="32" t="s">
        <v>1660</v>
      </c>
      <c r="I356" s="31" t="s">
        <v>311</v>
      </c>
      <c r="J356" s="33">
        <v>10250000</v>
      </c>
      <c r="K356" s="33">
        <v>4100000</v>
      </c>
      <c r="L356" s="31" t="s">
        <v>154</v>
      </c>
      <c r="M356" s="31" t="s">
        <v>706</v>
      </c>
      <c r="N356" s="31" t="s">
        <v>57</v>
      </c>
      <c r="O356" s="113" t="s">
        <v>867</v>
      </c>
      <c r="P356" s="49" t="s">
        <v>868</v>
      </c>
      <c r="Q356" s="48" t="s">
        <v>869</v>
      </c>
      <c r="R356" s="48" t="s">
        <v>870</v>
      </c>
      <c r="S356" s="48" t="s">
        <v>870</v>
      </c>
      <c r="T356" s="48" t="s">
        <v>870</v>
      </c>
      <c r="U356" s="48" t="s">
        <v>871</v>
      </c>
      <c r="V356" s="49" t="s">
        <v>882</v>
      </c>
    </row>
    <row r="357" spans="2:22" s="34" customFormat="1" ht="160.5" hidden="1" customHeight="1" x14ac:dyDescent="0.25">
      <c r="B357" s="31">
        <f t="shared" si="12"/>
        <v>7</v>
      </c>
      <c r="C357" s="31" t="s">
        <v>777</v>
      </c>
      <c r="D357" s="31" t="s">
        <v>778</v>
      </c>
      <c r="E357" s="31" t="s">
        <v>174</v>
      </c>
      <c r="F357" s="31" t="s">
        <v>314</v>
      </c>
      <c r="G357" s="31" t="s">
        <v>315</v>
      </c>
      <c r="H357" s="32" t="s">
        <v>1660</v>
      </c>
      <c r="I357" s="31" t="s">
        <v>153</v>
      </c>
      <c r="J357" s="33">
        <v>255352942</v>
      </c>
      <c r="K357" s="33">
        <v>217050000</v>
      </c>
      <c r="L357" s="31" t="s">
        <v>154</v>
      </c>
      <c r="M357" s="31" t="s">
        <v>316</v>
      </c>
      <c r="N357" s="32" t="s">
        <v>57</v>
      </c>
      <c r="O357" s="52" t="s">
        <v>866</v>
      </c>
      <c r="P357" s="50" t="s">
        <v>866</v>
      </c>
      <c r="Q357" s="53" t="s">
        <v>867</v>
      </c>
      <c r="R357" s="53" t="s">
        <v>867</v>
      </c>
      <c r="S357" s="49" t="s">
        <v>868</v>
      </c>
      <c r="T357" s="49" t="s">
        <v>868</v>
      </c>
      <c r="U357" s="49" t="s">
        <v>869</v>
      </c>
      <c r="V357" s="49" t="s">
        <v>886</v>
      </c>
    </row>
    <row r="358" spans="2:22" s="34" customFormat="1" ht="160.5" hidden="1" customHeight="1" x14ac:dyDescent="0.25">
      <c r="B358" s="31">
        <f t="shared" si="12"/>
        <v>8</v>
      </c>
      <c r="C358" s="31" t="s">
        <v>777</v>
      </c>
      <c r="D358" s="31" t="s">
        <v>778</v>
      </c>
      <c r="E358" s="31" t="s">
        <v>6</v>
      </c>
      <c r="F358" s="31" t="s">
        <v>317</v>
      </c>
      <c r="G358" s="31" t="s">
        <v>318</v>
      </c>
      <c r="H358" s="32" t="s">
        <v>1661</v>
      </c>
      <c r="I358" s="31" t="s">
        <v>153</v>
      </c>
      <c r="J358" s="33">
        <v>62029412</v>
      </c>
      <c r="K358" s="33">
        <v>52725000</v>
      </c>
      <c r="L358" s="31" t="s">
        <v>154</v>
      </c>
      <c r="M358" s="31" t="s">
        <v>319</v>
      </c>
      <c r="N358" s="32" t="s">
        <v>57</v>
      </c>
      <c r="O358" s="52" t="s">
        <v>866</v>
      </c>
      <c r="P358" s="50" t="s">
        <v>866</v>
      </c>
      <c r="Q358" s="53" t="s">
        <v>867</v>
      </c>
      <c r="R358" s="53" t="s">
        <v>867</v>
      </c>
      <c r="S358" s="49" t="s">
        <v>868</v>
      </c>
      <c r="T358" s="49" t="s">
        <v>868</v>
      </c>
      <c r="U358" s="49" t="s">
        <v>869</v>
      </c>
      <c r="V358" s="49" t="s">
        <v>886</v>
      </c>
    </row>
    <row r="359" spans="2:22" s="34" customFormat="1" ht="160.5" hidden="1" customHeight="1" x14ac:dyDescent="0.25">
      <c r="B359" s="31">
        <f t="shared" si="12"/>
        <v>9</v>
      </c>
      <c r="C359" s="31" t="s">
        <v>777</v>
      </c>
      <c r="D359" s="31" t="s">
        <v>778</v>
      </c>
      <c r="E359" s="31" t="s">
        <v>6</v>
      </c>
      <c r="F359" s="31" t="s">
        <v>317</v>
      </c>
      <c r="G359" s="31" t="s">
        <v>318</v>
      </c>
      <c r="H359" s="32" t="s">
        <v>1661</v>
      </c>
      <c r="I359" s="31" t="s">
        <v>311</v>
      </c>
      <c r="J359" s="33">
        <v>6937500</v>
      </c>
      <c r="K359" s="33">
        <v>2775000</v>
      </c>
      <c r="L359" s="31" t="s">
        <v>154</v>
      </c>
      <c r="M359" s="31" t="s">
        <v>319</v>
      </c>
      <c r="N359" s="32" t="s">
        <v>57</v>
      </c>
      <c r="O359" s="52" t="s">
        <v>866</v>
      </c>
      <c r="P359" s="50" t="s">
        <v>866</v>
      </c>
      <c r="Q359" s="53" t="s">
        <v>867</v>
      </c>
      <c r="R359" s="53" t="s">
        <v>867</v>
      </c>
      <c r="S359" s="49" t="s">
        <v>868</v>
      </c>
      <c r="T359" s="49" t="s">
        <v>868</v>
      </c>
      <c r="U359" s="49" t="s">
        <v>869</v>
      </c>
      <c r="V359" s="49" t="s">
        <v>886</v>
      </c>
    </row>
    <row r="360" spans="2:22" s="34" customFormat="1" ht="160.5" hidden="1" customHeight="1" x14ac:dyDescent="0.25">
      <c r="B360" s="31">
        <f t="shared" si="12"/>
        <v>10</v>
      </c>
      <c r="C360" s="31" t="s">
        <v>777</v>
      </c>
      <c r="D360" s="31" t="s">
        <v>778</v>
      </c>
      <c r="E360" s="31" t="s">
        <v>6</v>
      </c>
      <c r="F360" s="31" t="s">
        <v>320</v>
      </c>
      <c r="G360" s="31" t="s">
        <v>321</v>
      </c>
      <c r="H360" s="32" t="s">
        <v>1661</v>
      </c>
      <c r="I360" s="31" t="s">
        <v>153</v>
      </c>
      <c r="J360" s="33">
        <v>36882353</v>
      </c>
      <c r="K360" s="33">
        <v>31350000</v>
      </c>
      <c r="L360" s="31" t="s">
        <v>154</v>
      </c>
      <c r="M360" s="31" t="s">
        <v>319</v>
      </c>
      <c r="N360" s="31" t="s">
        <v>57</v>
      </c>
      <c r="O360" s="113" t="s">
        <v>867</v>
      </c>
      <c r="P360" s="49" t="s">
        <v>868</v>
      </c>
      <c r="Q360" s="48" t="s">
        <v>869</v>
      </c>
      <c r="R360" s="49" t="s">
        <v>869</v>
      </c>
      <c r="S360" s="48" t="s">
        <v>870</v>
      </c>
      <c r="T360" s="48" t="s">
        <v>870</v>
      </c>
      <c r="U360" s="48" t="s">
        <v>870</v>
      </c>
      <c r="V360" s="49" t="s">
        <v>882</v>
      </c>
    </row>
    <row r="361" spans="2:22" s="34" customFormat="1" ht="160.5" hidden="1" customHeight="1" x14ac:dyDescent="0.25">
      <c r="B361" s="31">
        <f t="shared" si="12"/>
        <v>11</v>
      </c>
      <c r="C361" s="31" t="s">
        <v>777</v>
      </c>
      <c r="D361" s="31" t="s">
        <v>778</v>
      </c>
      <c r="E361" s="31" t="s">
        <v>6</v>
      </c>
      <c r="F361" s="31" t="s">
        <v>320</v>
      </c>
      <c r="G361" s="31" t="s">
        <v>321</v>
      </c>
      <c r="H361" s="32" t="s">
        <v>1661</v>
      </c>
      <c r="I361" s="31" t="s">
        <v>311</v>
      </c>
      <c r="J361" s="33">
        <v>4125000</v>
      </c>
      <c r="K361" s="33">
        <v>1650000</v>
      </c>
      <c r="L361" s="31" t="s">
        <v>154</v>
      </c>
      <c r="M361" s="31" t="s">
        <v>319</v>
      </c>
      <c r="N361" s="31" t="s">
        <v>57</v>
      </c>
      <c r="O361" s="113" t="s">
        <v>867</v>
      </c>
      <c r="P361" s="49" t="s">
        <v>868</v>
      </c>
      <c r="Q361" s="48" t="s">
        <v>869</v>
      </c>
      <c r="R361" s="49" t="s">
        <v>869</v>
      </c>
      <c r="S361" s="48" t="s">
        <v>870</v>
      </c>
      <c r="T361" s="48" t="s">
        <v>870</v>
      </c>
      <c r="U361" s="48" t="s">
        <v>870</v>
      </c>
      <c r="V361" s="49" t="s">
        <v>882</v>
      </c>
    </row>
    <row r="362" spans="2:22" s="34" customFormat="1" ht="160.5" hidden="1" customHeight="1" x14ac:dyDescent="0.25">
      <c r="B362" s="31">
        <f t="shared" si="12"/>
        <v>12</v>
      </c>
      <c r="C362" s="31" t="s">
        <v>777</v>
      </c>
      <c r="D362" s="31" t="s">
        <v>778</v>
      </c>
      <c r="E362" s="31" t="s">
        <v>6</v>
      </c>
      <c r="F362" s="31" t="s">
        <v>322</v>
      </c>
      <c r="G362" s="31" t="s">
        <v>323</v>
      </c>
      <c r="H362" s="32" t="s">
        <v>1661</v>
      </c>
      <c r="I362" s="31" t="s">
        <v>305</v>
      </c>
      <c r="J362" s="33">
        <v>102379193.75148889</v>
      </c>
      <c r="K362" s="33">
        <v>82350000</v>
      </c>
      <c r="L362" s="31" t="s">
        <v>154</v>
      </c>
      <c r="M362" s="31" t="s">
        <v>324</v>
      </c>
      <c r="N362" s="32" t="s">
        <v>57</v>
      </c>
      <c r="O362" s="52" t="s">
        <v>866</v>
      </c>
      <c r="P362" s="50" t="s">
        <v>866</v>
      </c>
      <c r="Q362" s="53" t="s">
        <v>867</v>
      </c>
      <c r="R362" s="53" t="s">
        <v>867</v>
      </c>
      <c r="S362" s="49" t="s">
        <v>868</v>
      </c>
      <c r="T362" s="49" t="s">
        <v>868</v>
      </c>
      <c r="U362" s="49" t="s">
        <v>869</v>
      </c>
      <c r="V362" s="49" t="s">
        <v>886</v>
      </c>
    </row>
    <row r="363" spans="2:22" s="34" customFormat="1" ht="160.5" hidden="1" customHeight="1" x14ac:dyDescent="0.25">
      <c r="B363" s="31">
        <f t="shared" si="12"/>
        <v>13</v>
      </c>
      <c r="C363" s="31" t="s">
        <v>777</v>
      </c>
      <c r="D363" s="31" t="s">
        <v>778</v>
      </c>
      <c r="E363" s="31" t="s">
        <v>6</v>
      </c>
      <c r="F363" s="31" t="s">
        <v>325</v>
      </c>
      <c r="G363" s="31" t="s">
        <v>326</v>
      </c>
      <c r="H363" s="32" t="s">
        <v>1662</v>
      </c>
      <c r="I363" s="31" t="s">
        <v>153</v>
      </c>
      <c r="J363" s="33">
        <v>100588235</v>
      </c>
      <c r="K363" s="33">
        <v>85500000</v>
      </c>
      <c r="L363" s="31" t="s">
        <v>154</v>
      </c>
      <c r="M363" s="31" t="s">
        <v>1706</v>
      </c>
      <c r="N363" s="31" t="s">
        <v>57</v>
      </c>
      <c r="O363" s="48" t="s">
        <v>868</v>
      </c>
      <c r="P363" s="49" t="s">
        <v>868</v>
      </c>
      <c r="Q363" s="48" t="s">
        <v>869</v>
      </c>
      <c r="R363" s="49" t="s">
        <v>869</v>
      </c>
      <c r="S363" s="48" t="s">
        <v>870</v>
      </c>
      <c r="T363" s="48" t="s">
        <v>870</v>
      </c>
      <c r="U363" s="48" t="s">
        <v>870</v>
      </c>
      <c r="V363" s="49" t="s">
        <v>882</v>
      </c>
    </row>
    <row r="364" spans="2:22" s="34" customFormat="1" ht="160.5" hidden="1" customHeight="1" x14ac:dyDescent="0.25">
      <c r="B364" s="31">
        <f t="shared" si="12"/>
        <v>14</v>
      </c>
      <c r="C364" s="31" t="s">
        <v>777</v>
      </c>
      <c r="D364" s="31" t="s">
        <v>778</v>
      </c>
      <c r="E364" s="31" t="s">
        <v>6</v>
      </c>
      <c r="F364" s="31" t="s">
        <v>325</v>
      </c>
      <c r="G364" s="31" t="s">
        <v>326</v>
      </c>
      <c r="H364" s="32" t="s">
        <v>1662</v>
      </c>
      <c r="I364" s="31" t="s">
        <v>311</v>
      </c>
      <c r="J364" s="33">
        <v>11250000</v>
      </c>
      <c r="K364" s="33">
        <v>4500000</v>
      </c>
      <c r="L364" s="31" t="s">
        <v>154</v>
      </c>
      <c r="M364" s="31" t="s">
        <v>1685</v>
      </c>
      <c r="N364" s="31" t="s">
        <v>57</v>
      </c>
      <c r="O364" s="48" t="s">
        <v>868</v>
      </c>
      <c r="P364" s="49" t="s">
        <v>868</v>
      </c>
      <c r="Q364" s="48" t="s">
        <v>869</v>
      </c>
      <c r="R364" s="49" t="s">
        <v>869</v>
      </c>
      <c r="S364" s="48" t="s">
        <v>870</v>
      </c>
      <c r="T364" s="48" t="s">
        <v>870</v>
      </c>
      <c r="U364" s="48" t="s">
        <v>870</v>
      </c>
      <c r="V364" s="49" t="s">
        <v>882</v>
      </c>
    </row>
    <row r="365" spans="2:22" s="34" customFormat="1" ht="160.5" hidden="1" customHeight="1" x14ac:dyDescent="0.25">
      <c r="B365" s="31">
        <f t="shared" si="12"/>
        <v>15</v>
      </c>
      <c r="C365" s="31" t="s">
        <v>777</v>
      </c>
      <c r="D365" s="31" t="s">
        <v>778</v>
      </c>
      <c r="E365" s="31" t="s">
        <v>6</v>
      </c>
      <c r="F365" s="31" t="s">
        <v>329</v>
      </c>
      <c r="G365" s="31" t="s">
        <v>330</v>
      </c>
      <c r="H365" s="32" t="s">
        <v>1662</v>
      </c>
      <c r="I365" s="31" t="s">
        <v>153</v>
      </c>
      <c r="J365" s="33">
        <v>100588235</v>
      </c>
      <c r="K365" s="33">
        <v>85500000</v>
      </c>
      <c r="L365" s="31" t="s">
        <v>154</v>
      </c>
      <c r="M365" s="31" t="s">
        <v>829</v>
      </c>
      <c r="N365" s="32" t="s">
        <v>57</v>
      </c>
      <c r="O365" s="52" t="s">
        <v>866</v>
      </c>
      <c r="P365" s="50" t="s">
        <v>866</v>
      </c>
      <c r="Q365" s="53" t="s">
        <v>867</v>
      </c>
      <c r="R365" s="53" t="s">
        <v>867</v>
      </c>
      <c r="S365" s="49" t="s">
        <v>868</v>
      </c>
      <c r="T365" s="49" t="s">
        <v>868</v>
      </c>
      <c r="U365" s="49" t="s">
        <v>869</v>
      </c>
      <c r="V365" s="49" t="s">
        <v>886</v>
      </c>
    </row>
    <row r="366" spans="2:22" s="34" customFormat="1" ht="160.5" hidden="1" customHeight="1" x14ac:dyDescent="0.25">
      <c r="B366" s="31">
        <f t="shared" si="12"/>
        <v>16</v>
      </c>
      <c r="C366" s="31" t="s">
        <v>777</v>
      </c>
      <c r="D366" s="31" t="s">
        <v>778</v>
      </c>
      <c r="E366" s="31" t="s">
        <v>6</v>
      </c>
      <c r="F366" s="31" t="s">
        <v>329</v>
      </c>
      <c r="G366" s="31" t="s">
        <v>330</v>
      </c>
      <c r="H366" s="32" t="s">
        <v>1662</v>
      </c>
      <c r="I366" s="31" t="s">
        <v>311</v>
      </c>
      <c r="J366" s="33">
        <v>11250000</v>
      </c>
      <c r="K366" s="33">
        <v>4500000</v>
      </c>
      <c r="L366" s="31" t="s">
        <v>154</v>
      </c>
      <c r="M366" s="31" t="s">
        <v>829</v>
      </c>
      <c r="N366" s="32" t="s">
        <v>57</v>
      </c>
      <c r="O366" s="52" t="s">
        <v>866</v>
      </c>
      <c r="P366" s="50" t="s">
        <v>866</v>
      </c>
      <c r="Q366" s="53" t="s">
        <v>867</v>
      </c>
      <c r="R366" s="53" t="s">
        <v>867</v>
      </c>
      <c r="S366" s="49" t="s">
        <v>868</v>
      </c>
      <c r="T366" s="49" t="s">
        <v>868</v>
      </c>
      <c r="U366" s="49" t="s">
        <v>869</v>
      </c>
      <c r="V366" s="49" t="s">
        <v>886</v>
      </c>
    </row>
    <row r="367" spans="2:22" s="34" customFormat="1" ht="160.5" hidden="1" customHeight="1" x14ac:dyDescent="0.25">
      <c r="B367" s="31">
        <f t="shared" si="12"/>
        <v>17</v>
      </c>
      <c r="C367" s="31" t="s">
        <v>777</v>
      </c>
      <c r="D367" s="31" t="s">
        <v>778</v>
      </c>
      <c r="E367" s="31" t="s">
        <v>6</v>
      </c>
      <c r="F367" s="31" t="s">
        <v>331</v>
      </c>
      <c r="G367" s="31" t="s">
        <v>332</v>
      </c>
      <c r="H367" s="32" t="s">
        <v>1662</v>
      </c>
      <c r="I367" s="31" t="s">
        <v>153</v>
      </c>
      <c r="J367" s="33">
        <v>5518078</v>
      </c>
      <c r="K367" s="33">
        <v>4690366</v>
      </c>
      <c r="L367" s="31" t="s">
        <v>154</v>
      </c>
      <c r="M367" s="31" t="s">
        <v>333</v>
      </c>
      <c r="N367" s="31" t="s">
        <v>57</v>
      </c>
      <c r="O367" s="48" t="s">
        <v>868</v>
      </c>
      <c r="P367" s="49" t="s">
        <v>868</v>
      </c>
      <c r="Q367" s="48" t="s">
        <v>869</v>
      </c>
      <c r="R367" s="49" t="s">
        <v>869</v>
      </c>
      <c r="S367" s="48" t="s">
        <v>870</v>
      </c>
      <c r="T367" s="48" t="s">
        <v>870</v>
      </c>
      <c r="U367" s="48" t="s">
        <v>870</v>
      </c>
      <c r="V367" s="49" t="s">
        <v>882</v>
      </c>
    </row>
    <row r="368" spans="2:22" s="34" customFormat="1" ht="160.5" hidden="1" customHeight="1" x14ac:dyDescent="0.25">
      <c r="B368" s="31">
        <f t="shared" si="12"/>
        <v>18</v>
      </c>
      <c r="C368" s="31" t="s">
        <v>777</v>
      </c>
      <c r="D368" s="31" t="s">
        <v>778</v>
      </c>
      <c r="E368" s="31" t="s">
        <v>6</v>
      </c>
      <c r="F368" s="31" t="s">
        <v>331</v>
      </c>
      <c r="G368" s="31" t="s">
        <v>332</v>
      </c>
      <c r="H368" s="32" t="s">
        <v>1662</v>
      </c>
      <c r="I368" s="31" t="s">
        <v>311</v>
      </c>
      <c r="J368" s="33">
        <v>617155</v>
      </c>
      <c r="K368" s="33">
        <v>246862</v>
      </c>
      <c r="L368" s="31" t="s">
        <v>154</v>
      </c>
      <c r="M368" s="31" t="s">
        <v>333</v>
      </c>
      <c r="N368" s="31" t="s">
        <v>57</v>
      </c>
      <c r="O368" s="48" t="s">
        <v>868</v>
      </c>
      <c r="P368" s="49" t="s">
        <v>868</v>
      </c>
      <c r="Q368" s="48" t="s">
        <v>869</v>
      </c>
      <c r="R368" s="49" t="s">
        <v>869</v>
      </c>
      <c r="S368" s="48" t="s">
        <v>870</v>
      </c>
      <c r="T368" s="48" t="s">
        <v>870</v>
      </c>
      <c r="U368" s="48" t="s">
        <v>870</v>
      </c>
      <c r="V368" s="49" t="s">
        <v>882</v>
      </c>
    </row>
    <row r="369" spans="1:22" s="25" customFormat="1" ht="255.75" hidden="1" x14ac:dyDescent="0.25">
      <c r="A369" s="21"/>
      <c r="B369" s="22">
        <v>18</v>
      </c>
      <c r="C369" s="22" t="s">
        <v>777</v>
      </c>
      <c r="D369" s="22" t="s">
        <v>778</v>
      </c>
      <c r="E369" s="22" t="s">
        <v>925</v>
      </c>
      <c r="F369" s="22"/>
      <c r="G369" s="22"/>
      <c r="H369" s="23"/>
      <c r="I369" s="22"/>
      <c r="J369" s="24">
        <f>SUM(J351:J368)</f>
        <v>1158245309.6514888</v>
      </c>
      <c r="K369" s="24">
        <f>SUM(K351:K368)</f>
        <v>936887228</v>
      </c>
      <c r="L369" s="22"/>
      <c r="M369" s="22"/>
      <c r="N369" s="23"/>
      <c r="O369" s="46"/>
      <c r="P369" s="47"/>
      <c r="Q369" s="47"/>
      <c r="R369" s="47"/>
      <c r="S369" s="47"/>
      <c r="T369" s="47"/>
      <c r="U369" s="46"/>
      <c r="V369" s="46"/>
    </row>
    <row r="370" spans="1:22" s="35" customFormat="1" ht="160.5" hidden="1" customHeight="1" x14ac:dyDescent="0.25">
      <c r="B370" s="31">
        <v>1</v>
      </c>
      <c r="C370" s="31" t="s">
        <v>785</v>
      </c>
      <c r="D370" s="31" t="s">
        <v>778</v>
      </c>
      <c r="E370" s="31" t="s">
        <v>334</v>
      </c>
      <c r="F370" s="31" t="s">
        <v>335</v>
      </c>
      <c r="G370" s="31" t="s">
        <v>336</v>
      </c>
      <c r="H370" s="31" t="s">
        <v>1663</v>
      </c>
      <c r="I370" s="31" t="s">
        <v>305</v>
      </c>
      <c r="J370" s="33">
        <v>2884632</v>
      </c>
      <c r="K370" s="33">
        <v>2600000</v>
      </c>
      <c r="L370" s="31" t="s">
        <v>154</v>
      </c>
      <c r="M370" s="31" t="s">
        <v>337</v>
      </c>
      <c r="N370" s="32" t="s">
        <v>57</v>
      </c>
      <c r="O370" s="52" t="s">
        <v>866</v>
      </c>
      <c r="P370" s="50" t="s">
        <v>866</v>
      </c>
      <c r="Q370" s="50" t="s">
        <v>866</v>
      </c>
      <c r="R370" s="50" t="s">
        <v>866</v>
      </c>
      <c r="S370" s="49" t="s">
        <v>867</v>
      </c>
      <c r="T370" s="50" t="s">
        <v>867</v>
      </c>
      <c r="U370" s="50" t="s">
        <v>867</v>
      </c>
      <c r="V370" s="50" t="s">
        <v>868</v>
      </c>
    </row>
    <row r="371" spans="1:22" s="35" customFormat="1" ht="160.5" hidden="1" customHeight="1" x14ac:dyDescent="0.25">
      <c r="B371" s="31">
        <f>B370+1</f>
        <v>2</v>
      </c>
      <c r="C371" s="31" t="s">
        <v>785</v>
      </c>
      <c r="D371" s="31" t="s">
        <v>778</v>
      </c>
      <c r="E371" s="31" t="s">
        <v>334</v>
      </c>
      <c r="F371" s="31" t="s">
        <v>338</v>
      </c>
      <c r="G371" s="31" t="s">
        <v>339</v>
      </c>
      <c r="H371" s="31" t="s">
        <v>1664</v>
      </c>
      <c r="I371" s="31" t="s">
        <v>305</v>
      </c>
      <c r="J371" s="33">
        <v>160736843</v>
      </c>
      <c r="K371" s="33">
        <v>150000000</v>
      </c>
      <c r="L371" s="31" t="s">
        <v>154</v>
      </c>
      <c r="M371" s="31" t="s">
        <v>711</v>
      </c>
      <c r="N371" s="32" t="s">
        <v>57</v>
      </c>
      <c r="O371" s="48" t="s">
        <v>868</v>
      </c>
      <c r="P371" s="48" t="s">
        <v>876</v>
      </c>
      <c r="Q371" s="48" t="s">
        <v>869</v>
      </c>
      <c r="R371" s="48" t="s">
        <v>882</v>
      </c>
      <c r="S371" s="48" t="s">
        <v>870</v>
      </c>
      <c r="T371" s="48" t="s">
        <v>877</v>
      </c>
      <c r="U371" s="48" t="s">
        <v>870</v>
      </c>
      <c r="V371" s="49" t="s">
        <v>893</v>
      </c>
    </row>
    <row r="372" spans="1:22" s="35" customFormat="1" ht="160.5" hidden="1" customHeight="1" x14ac:dyDescent="0.25">
      <c r="B372" s="31">
        <f t="shared" ref="B372:B379" si="13">B371+1</f>
        <v>3</v>
      </c>
      <c r="C372" s="31" t="s">
        <v>785</v>
      </c>
      <c r="D372" s="31" t="s">
        <v>778</v>
      </c>
      <c r="E372" s="31" t="s">
        <v>334</v>
      </c>
      <c r="F372" s="31" t="s">
        <v>340</v>
      </c>
      <c r="G372" s="31" t="s">
        <v>341</v>
      </c>
      <c r="H372" s="31" t="s">
        <v>1665</v>
      </c>
      <c r="I372" s="31" t="s">
        <v>305</v>
      </c>
      <c r="J372" s="33">
        <v>138011500</v>
      </c>
      <c r="K372" s="33">
        <v>100000000</v>
      </c>
      <c r="L372" s="31" t="s">
        <v>74</v>
      </c>
      <c r="M372" s="31" t="s">
        <v>713</v>
      </c>
      <c r="N372" s="31" t="s">
        <v>57</v>
      </c>
      <c r="O372" s="48" t="s">
        <v>868</v>
      </c>
      <c r="P372" s="49" t="s">
        <v>868</v>
      </c>
      <c r="Q372" s="48" t="s">
        <v>869</v>
      </c>
      <c r="R372" s="49" t="s">
        <v>869</v>
      </c>
      <c r="S372" s="48" t="s">
        <v>870</v>
      </c>
      <c r="T372" s="48" t="s">
        <v>870</v>
      </c>
      <c r="U372" s="48" t="s">
        <v>870</v>
      </c>
      <c r="V372" s="48" t="s">
        <v>878</v>
      </c>
    </row>
    <row r="373" spans="1:22" s="35" customFormat="1" ht="160.5" hidden="1" customHeight="1" x14ac:dyDescent="0.25">
      <c r="B373" s="31">
        <f t="shared" si="13"/>
        <v>4</v>
      </c>
      <c r="C373" s="31" t="s">
        <v>785</v>
      </c>
      <c r="D373" s="31" t="s">
        <v>778</v>
      </c>
      <c r="E373" s="31" t="s">
        <v>334</v>
      </c>
      <c r="F373" s="31" t="s">
        <v>342</v>
      </c>
      <c r="G373" s="31" t="s">
        <v>343</v>
      </c>
      <c r="H373" s="31" t="s">
        <v>1660</v>
      </c>
      <c r="I373" s="31" t="s">
        <v>305</v>
      </c>
      <c r="J373" s="33">
        <v>10826471</v>
      </c>
      <c r="K373" s="33">
        <v>9000000</v>
      </c>
      <c r="L373" s="31" t="s">
        <v>714</v>
      </c>
      <c r="M373" s="31" t="s">
        <v>344</v>
      </c>
      <c r="N373" s="31" t="s">
        <v>57</v>
      </c>
      <c r="O373" s="48" t="s">
        <v>868</v>
      </c>
      <c r="P373" s="49" t="s">
        <v>868</v>
      </c>
      <c r="Q373" s="48" t="s">
        <v>869</v>
      </c>
      <c r="R373" s="49" t="s">
        <v>869</v>
      </c>
      <c r="S373" s="48" t="s">
        <v>870</v>
      </c>
      <c r="T373" s="48" t="s">
        <v>870</v>
      </c>
      <c r="U373" s="48" t="s">
        <v>870</v>
      </c>
      <c r="V373" s="49" t="s">
        <v>875</v>
      </c>
    </row>
    <row r="374" spans="1:22" s="35" customFormat="1" ht="160.5" hidden="1" customHeight="1" x14ac:dyDescent="0.25">
      <c r="B374" s="31">
        <f t="shared" si="13"/>
        <v>5</v>
      </c>
      <c r="C374" s="31" t="s">
        <v>785</v>
      </c>
      <c r="D374" s="31" t="s">
        <v>778</v>
      </c>
      <c r="E374" s="31" t="s">
        <v>334</v>
      </c>
      <c r="F374" s="31" t="s">
        <v>342</v>
      </c>
      <c r="G374" s="31" t="s">
        <v>345</v>
      </c>
      <c r="H374" s="31" t="s">
        <v>1660</v>
      </c>
      <c r="I374" s="31" t="s">
        <v>305</v>
      </c>
      <c r="J374" s="33">
        <v>109467647</v>
      </c>
      <c r="K374" s="33">
        <v>91000000</v>
      </c>
      <c r="L374" s="31" t="s">
        <v>714</v>
      </c>
      <c r="M374" s="31" t="s">
        <v>346</v>
      </c>
      <c r="N374" s="31" t="s">
        <v>57</v>
      </c>
      <c r="O374" s="52" t="s">
        <v>866</v>
      </c>
      <c r="P374" s="49" t="s">
        <v>867</v>
      </c>
      <c r="Q374" s="49" t="s">
        <v>868</v>
      </c>
      <c r="R374" s="49" t="s">
        <v>868</v>
      </c>
      <c r="S374" s="49" t="s">
        <v>869</v>
      </c>
      <c r="T374" s="49" t="s">
        <v>869</v>
      </c>
      <c r="U374" s="49" t="s">
        <v>869</v>
      </c>
      <c r="V374" s="49" t="s">
        <v>886</v>
      </c>
    </row>
    <row r="375" spans="1:22" s="35" customFormat="1" ht="160.5" hidden="1" customHeight="1" x14ac:dyDescent="0.25">
      <c r="B375" s="31">
        <f t="shared" si="13"/>
        <v>6</v>
      </c>
      <c r="C375" s="31" t="s">
        <v>785</v>
      </c>
      <c r="D375" s="31" t="s">
        <v>778</v>
      </c>
      <c r="E375" s="31" t="s">
        <v>334</v>
      </c>
      <c r="F375" s="31" t="s">
        <v>347</v>
      </c>
      <c r="G375" s="31" t="s">
        <v>348</v>
      </c>
      <c r="H375" s="31" t="s">
        <v>1666</v>
      </c>
      <c r="I375" s="31" t="s">
        <v>305</v>
      </c>
      <c r="J375" s="33">
        <v>44283090</v>
      </c>
      <c r="K375" s="33">
        <v>33000000</v>
      </c>
      <c r="L375" s="31" t="s">
        <v>714</v>
      </c>
      <c r="M375" s="31" t="s">
        <v>349</v>
      </c>
      <c r="N375" s="32" t="s">
        <v>57</v>
      </c>
      <c r="O375" s="48" t="s">
        <v>868</v>
      </c>
      <c r="P375" s="48" t="s">
        <v>869</v>
      </c>
      <c r="Q375" s="50" t="s">
        <v>870</v>
      </c>
      <c r="R375" s="48" t="s">
        <v>870</v>
      </c>
      <c r="S375" s="49" t="s">
        <v>871</v>
      </c>
      <c r="T375" s="48" t="s">
        <v>870</v>
      </c>
      <c r="U375" s="49" t="s">
        <v>872</v>
      </c>
      <c r="V375" s="49" t="s">
        <v>889</v>
      </c>
    </row>
    <row r="376" spans="1:22" s="35" customFormat="1" ht="160.5" hidden="1" customHeight="1" x14ac:dyDescent="0.25">
      <c r="B376" s="31">
        <f t="shared" si="13"/>
        <v>7</v>
      </c>
      <c r="C376" s="31" t="s">
        <v>785</v>
      </c>
      <c r="D376" s="31" t="s">
        <v>778</v>
      </c>
      <c r="E376" s="31" t="s">
        <v>334</v>
      </c>
      <c r="F376" s="31" t="s">
        <v>347</v>
      </c>
      <c r="G376" s="31" t="s">
        <v>350</v>
      </c>
      <c r="H376" s="31" t="s">
        <v>1666</v>
      </c>
      <c r="I376" s="31" t="s">
        <v>305</v>
      </c>
      <c r="J376" s="33">
        <v>113928309</v>
      </c>
      <c r="K376" s="33">
        <v>84900000</v>
      </c>
      <c r="L376" s="31" t="s">
        <v>714</v>
      </c>
      <c r="M376" s="31" t="s">
        <v>351</v>
      </c>
      <c r="N376" s="31" t="s">
        <v>57</v>
      </c>
      <c r="O376" s="113" t="s">
        <v>867</v>
      </c>
      <c r="P376" s="49" t="s">
        <v>868</v>
      </c>
      <c r="Q376" s="48" t="s">
        <v>869</v>
      </c>
      <c r="R376" s="49" t="s">
        <v>869</v>
      </c>
      <c r="S376" s="48" t="s">
        <v>870</v>
      </c>
      <c r="T376" s="48" t="s">
        <v>870</v>
      </c>
      <c r="U376" s="48" t="s">
        <v>870</v>
      </c>
      <c r="V376" s="49" t="s">
        <v>892</v>
      </c>
    </row>
    <row r="377" spans="1:22" s="35" customFormat="1" ht="160.5" hidden="1" customHeight="1" x14ac:dyDescent="0.25">
      <c r="B377" s="31">
        <f t="shared" si="13"/>
        <v>8</v>
      </c>
      <c r="C377" s="31" t="s">
        <v>785</v>
      </c>
      <c r="D377" s="31" t="s">
        <v>778</v>
      </c>
      <c r="E377" s="31" t="s">
        <v>334</v>
      </c>
      <c r="F377" s="31" t="s">
        <v>352</v>
      </c>
      <c r="G377" s="31" t="s">
        <v>354</v>
      </c>
      <c r="H377" s="31" t="s">
        <v>1663</v>
      </c>
      <c r="I377" s="31" t="s">
        <v>305</v>
      </c>
      <c r="J377" s="33">
        <v>257840970</v>
      </c>
      <c r="K377" s="33">
        <v>193250000</v>
      </c>
      <c r="L377" s="31" t="s">
        <v>154</v>
      </c>
      <c r="M377" s="31" t="s">
        <v>353</v>
      </c>
      <c r="N377" s="32" t="s">
        <v>57</v>
      </c>
      <c r="O377" s="48" t="s">
        <v>868</v>
      </c>
      <c r="P377" s="48" t="s">
        <v>869</v>
      </c>
      <c r="Q377" s="50" t="s">
        <v>870</v>
      </c>
      <c r="R377" s="48" t="s">
        <v>870</v>
      </c>
      <c r="S377" s="49" t="s">
        <v>871</v>
      </c>
      <c r="T377" s="48" t="s">
        <v>870</v>
      </c>
      <c r="U377" s="49" t="s">
        <v>872</v>
      </c>
      <c r="V377" s="49" t="s">
        <v>882</v>
      </c>
    </row>
    <row r="378" spans="1:22" s="34" customFormat="1" ht="160.5" hidden="1" customHeight="1" x14ac:dyDescent="0.25">
      <c r="B378" s="31">
        <f t="shared" si="13"/>
        <v>9</v>
      </c>
      <c r="C378" s="31" t="s">
        <v>785</v>
      </c>
      <c r="D378" s="31" t="s">
        <v>778</v>
      </c>
      <c r="E378" s="31" t="s">
        <v>334</v>
      </c>
      <c r="F378" s="31" t="s">
        <v>347</v>
      </c>
      <c r="G378" s="31" t="s">
        <v>355</v>
      </c>
      <c r="H378" s="31" t="s">
        <v>1666</v>
      </c>
      <c r="I378" s="31" t="s">
        <v>305</v>
      </c>
      <c r="J378" s="33">
        <v>80629412</v>
      </c>
      <c r="K378" s="33">
        <v>62000000</v>
      </c>
      <c r="L378" s="31" t="s">
        <v>714</v>
      </c>
      <c r="M378" s="31" t="s">
        <v>716</v>
      </c>
      <c r="N378" s="31" t="s">
        <v>57</v>
      </c>
      <c r="O378" s="52" t="s">
        <v>866</v>
      </c>
      <c r="P378" s="49" t="s">
        <v>867</v>
      </c>
      <c r="Q378" s="49" t="s">
        <v>868</v>
      </c>
      <c r="R378" s="49" t="s">
        <v>868</v>
      </c>
      <c r="S378" s="49" t="s">
        <v>869</v>
      </c>
      <c r="T378" s="49" t="s">
        <v>869</v>
      </c>
      <c r="U378" s="49" t="s">
        <v>869</v>
      </c>
      <c r="V378" s="49" t="s">
        <v>891</v>
      </c>
    </row>
    <row r="379" spans="1:22" s="34" customFormat="1" ht="160.5" hidden="1" customHeight="1" x14ac:dyDescent="0.25">
      <c r="B379" s="31">
        <f t="shared" si="13"/>
        <v>10</v>
      </c>
      <c r="C379" s="31" t="s">
        <v>785</v>
      </c>
      <c r="D379" s="31" t="s">
        <v>778</v>
      </c>
      <c r="E379" s="31" t="s">
        <v>334</v>
      </c>
      <c r="F379" s="31" t="s">
        <v>347</v>
      </c>
      <c r="G379" s="31" t="s">
        <v>356</v>
      </c>
      <c r="H379" s="31" t="s">
        <v>1666</v>
      </c>
      <c r="I379" s="31" t="s">
        <v>305</v>
      </c>
      <c r="J379" s="33">
        <v>52772825</v>
      </c>
      <c r="K379" s="33">
        <v>38280000</v>
      </c>
      <c r="L379" s="31" t="s">
        <v>714</v>
      </c>
      <c r="M379" s="31" t="s">
        <v>357</v>
      </c>
      <c r="N379" s="31" t="s">
        <v>57</v>
      </c>
      <c r="O379" s="52" t="s">
        <v>866</v>
      </c>
      <c r="P379" s="49" t="s">
        <v>867</v>
      </c>
      <c r="Q379" s="49" t="s">
        <v>868</v>
      </c>
      <c r="R379" s="49" t="s">
        <v>868</v>
      </c>
      <c r="S379" s="49" t="s">
        <v>869</v>
      </c>
      <c r="T379" s="49" t="s">
        <v>869</v>
      </c>
      <c r="U379" s="49" t="s">
        <v>869</v>
      </c>
      <c r="V379" s="49" t="s">
        <v>887</v>
      </c>
    </row>
    <row r="380" spans="1:22" s="25" customFormat="1" ht="1.5" hidden="1" customHeight="1" x14ac:dyDescent="0.25">
      <c r="A380" s="21"/>
      <c r="B380" s="22">
        <v>10</v>
      </c>
      <c r="C380" s="22" t="s">
        <v>785</v>
      </c>
      <c r="D380" s="22" t="s">
        <v>778</v>
      </c>
      <c r="E380" s="22" t="s">
        <v>926</v>
      </c>
      <c r="F380" s="22"/>
      <c r="G380" s="22"/>
      <c r="H380" s="22"/>
      <c r="I380" s="22"/>
      <c r="J380" s="24">
        <f>SUM(J370:J379)</f>
        <v>971381699</v>
      </c>
      <c r="K380" s="24">
        <f>SUM(K370:K379)</f>
        <v>764030000</v>
      </c>
      <c r="L380" s="22"/>
      <c r="M380" s="22"/>
      <c r="N380" s="23"/>
      <c r="O380" s="46"/>
      <c r="P380" s="47"/>
      <c r="Q380" s="47"/>
      <c r="R380" s="47"/>
      <c r="S380" s="47"/>
      <c r="T380" s="47"/>
      <c r="U380" s="46"/>
      <c r="V380" s="46"/>
    </row>
    <row r="381" spans="1:22" s="115" customFormat="1" ht="141" customHeight="1" x14ac:dyDescent="0.25">
      <c r="B381" s="116">
        <v>1</v>
      </c>
      <c r="C381" s="116" t="s">
        <v>779</v>
      </c>
      <c r="D381" s="117"/>
      <c r="E381" s="116" t="s">
        <v>360</v>
      </c>
      <c r="F381" s="167" t="s">
        <v>1786</v>
      </c>
      <c r="G381" s="154" t="s">
        <v>860</v>
      </c>
      <c r="H381" s="154" t="s">
        <v>1658</v>
      </c>
      <c r="I381" s="116" t="s">
        <v>474</v>
      </c>
      <c r="J381" s="285">
        <v>2937775940</v>
      </c>
      <c r="K381" s="285">
        <v>2345110376</v>
      </c>
      <c r="L381" s="154" t="s">
        <v>834</v>
      </c>
      <c r="M381" s="116" t="s">
        <v>1749</v>
      </c>
      <c r="N381" s="116" t="s">
        <v>56</v>
      </c>
      <c r="O381" s="176" t="s">
        <v>1766</v>
      </c>
      <c r="P381" s="118" t="s">
        <v>1746</v>
      </c>
      <c r="Q381" s="119" t="s">
        <v>868</v>
      </c>
      <c r="R381" s="119" t="s">
        <v>871</v>
      </c>
      <c r="S381" s="119" t="s">
        <v>871</v>
      </c>
      <c r="T381" s="119" t="s">
        <v>872</v>
      </c>
      <c r="U381" s="119" t="s">
        <v>79</v>
      </c>
      <c r="V381" s="120" t="s">
        <v>877</v>
      </c>
    </row>
    <row r="382" spans="1:22" s="115" customFormat="1" ht="141" customHeight="1" x14ac:dyDescent="0.25">
      <c r="B382" s="116">
        <v>2</v>
      </c>
      <c r="C382" s="116" t="s">
        <v>779</v>
      </c>
      <c r="D382" s="117"/>
      <c r="E382" s="116" t="s">
        <v>360</v>
      </c>
      <c r="F382" s="167" t="s">
        <v>1787</v>
      </c>
      <c r="G382" s="154" t="s">
        <v>1751</v>
      </c>
      <c r="H382" s="154" t="s">
        <v>1658</v>
      </c>
      <c r="I382" s="116" t="s">
        <v>474</v>
      </c>
      <c r="J382" s="285"/>
      <c r="K382" s="285"/>
      <c r="L382" s="154" t="s">
        <v>834</v>
      </c>
      <c r="M382" s="116" t="s">
        <v>1750</v>
      </c>
      <c r="N382" s="116" t="s">
        <v>56</v>
      </c>
      <c r="O382" s="176" t="s">
        <v>1766</v>
      </c>
      <c r="P382" s="118" t="s">
        <v>1746</v>
      </c>
      <c r="Q382" s="119" t="s">
        <v>868</v>
      </c>
      <c r="R382" s="119" t="s">
        <v>871</v>
      </c>
      <c r="S382" s="119" t="s">
        <v>871</v>
      </c>
      <c r="T382" s="119" t="s">
        <v>872</v>
      </c>
      <c r="U382" s="119" t="s">
        <v>79</v>
      </c>
      <c r="V382" s="120" t="s">
        <v>877</v>
      </c>
    </row>
    <row r="383" spans="1:22" s="121" customFormat="1" ht="160.5" customHeight="1" x14ac:dyDescent="0.25">
      <c r="B383" s="116">
        <v>3</v>
      </c>
      <c r="C383" s="116" t="s">
        <v>779</v>
      </c>
      <c r="D383" s="116" t="s">
        <v>853</v>
      </c>
      <c r="E383" s="116" t="s">
        <v>360</v>
      </c>
      <c r="F383" s="168" t="s">
        <v>1788</v>
      </c>
      <c r="G383" s="154" t="s">
        <v>1752</v>
      </c>
      <c r="H383" s="154" t="s">
        <v>1658</v>
      </c>
      <c r="I383" s="116" t="s">
        <v>474</v>
      </c>
      <c r="J383" s="285"/>
      <c r="K383" s="285"/>
      <c r="L383" s="154" t="s">
        <v>74</v>
      </c>
      <c r="M383" s="116" t="s">
        <v>1753</v>
      </c>
      <c r="N383" s="116" t="s">
        <v>56</v>
      </c>
      <c r="O383" s="176" t="s">
        <v>1812</v>
      </c>
      <c r="P383" s="118" t="s">
        <v>868</v>
      </c>
      <c r="Q383" s="119" t="s">
        <v>868</v>
      </c>
      <c r="R383" s="119" t="s">
        <v>869</v>
      </c>
      <c r="S383" s="119" t="s">
        <v>869</v>
      </c>
      <c r="T383" s="119" t="s">
        <v>870</v>
      </c>
      <c r="U383" s="119" t="s">
        <v>79</v>
      </c>
      <c r="V383" s="120" t="s">
        <v>877</v>
      </c>
    </row>
    <row r="384" spans="1:22" s="121" customFormat="1" ht="160.5" customHeight="1" x14ac:dyDescent="0.25">
      <c r="B384" s="116">
        <v>4</v>
      </c>
      <c r="C384" s="116" t="s">
        <v>779</v>
      </c>
      <c r="D384" s="116" t="s">
        <v>853</v>
      </c>
      <c r="E384" s="116" t="s">
        <v>360</v>
      </c>
      <c r="F384" s="168" t="s">
        <v>1793</v>
      </c>
      <c r="G384" s="154" t="s">
        <v>1754</v>
      </c>
      <c r="H384" s="154" t="s">
        <v>1658</v>
      </c>
      <c r="I384" s="116" t="s">
        <v>474</v>
      </c>
      <c r="J384" s="285"/>
      <c r="K384" s="285"/>
      <c r="L384" s="154" t="s">
        <v>1755</v>
      </c>
      <c r="M384" s="116" t="s">
        <v>1753</v>
      </c>
      <c r="N384" s="116" t="s">
        <v>56</v>
      </c>
      <c r="O384" s="176" t="s">
        <v>1806</v>
      </c>
      <c r="P384" s="118" t="s">
        <v>874</v>
      </c>
      <c r="Q384" s="119" t="s">
        <v>868</v>
      </c>
      <c r="R384" s="119" t="s">
        <v>884</v>
      </c>
      <c r="S384" s="119" t="s">
        <v>884</v>
      </c>
      <c r="T384" s="119" t="s">
        <v>885</v>
      </c>
      <c r="U384" s="119" t="s">
        <v>79</v>
      </c>
      <c r="V384" s="120" t="s">
        <v>877</v>
      </c>
    </row>
    <row r="385" spans="1:22" s="121" customFormat="1" ht="160.5" customHeight="1" x14ac:dyDescent="0.25">
      <c r="B385" s="116">
        <v>5</v>
      </c>
      <c r="C385" s="116" t="s">
        <v>779</v>
      </c>
      <c r="D385" s="116" t="s">
        <v>853</v>
      </c>
      <c r="E385" s="116" t="s">
        <v>360</v>
      </c>
      <c r="F385" s="168" t="s">
        <v>1790</v>
      </c>
      <c r="G385" s="154" t="s">
        <v>1756</v>
      </c>
      <c r="H385" s="154" t="s">
        <v>1658</v>
      </c>
      <c r="I385" s="116" t="s">
        <v>474</v>
      </c>
      <c r="J385" s="285"/>
      <c r="K385" s="285"/>
      <c r="L385" s="154" t="s">
        <v>1755</v>
      </c>
      <c r="M385" s="116" t="s">
        <v>1750</v>
      </c>
      <c r="N385" s="116" t="s">
        <v>56</v>
      </c>
      <c r="O385" s="176" t="s">
        <v>1806</v>
      </c>
      <c r="P385" s="118" t="s">
        <v>874</v>
      </c>
      <c r="Q385" s="119" t="s">
        <v>868</v>
      </c>
      <c r="R385" s="119" t="s">
        <v>884</v>
      </c>
      <c r="S385" s="119" t="s">
        <v>884</v>
      </c>
      <c r="T385" s="119" t="s">
        <v>885</v>
      </c>
      <c r="U385" s="119" t="s">
        <v>79</v>
      </c>
      <c r="V385" s="120" t="s">
        <v>877</v>
      </c>
    </row>
    <row r="386" spans="1:22" s="121" customFormat="1" ht="160.5" customHeight="1" x14ac:dyDescent="0.25">
      <c r="B386" s="116">
        <v>6</v>
      </c>
      <c r="C386" s="116" t="s">
        <v>779</v>
      </c>
      <c r="D386" s="116" t="s">
        <v>853</v>
      </c>
      <c r="E386" s="116" t="s">
        <v>360</v>
      </c>
      <c r="F386" s="168" t="s">
        <v>1789</v>
      </c>
      <c r="G386" s="154" t="s">
        <v>1759</v>
      </c>
      <c r="H386" s="154" t="s">
        <v>1658</v>
      </c>
      <c r="I386" s="116" t="s">
        <v>1658</v>
      </c>
      <c r="J386" s="285"/>
      <c r="K386" s="285"/>
      <c r="L386" s="154" t="s">
        <v>1755</v>
      </c>
      <c r="M386" s="116" t="s">
        <v>1757</v>
      </c>
      <c r="N386" s="116" t="s">
        <v>56</v>
      </c>
      <c r="O386" s="176" t="s">
        <v>1775</v>
      </c>
      <c r="P386" s="118" t="s">
        <v>1745</v>
      </c>
      <c r="Q386" s="119" t="s">
        <v>869</v>
      </c>
      <c r="R386" s="119" t="s">
        <v>884</v>
      </c>
      <c r="S386" s="119" t="s">
        <v>884</v>
      </c>
      <c r="T386" s="119" t="s">
        <v>885</v>
      </c>
      <c r="U386" s="119" t="s">
        <v>79</v>
      </c>
      <c r="V386" s="120" t="s">
        <v>877</v>
      </c>
    </row>
    <row r="387" spans="1:22" s="121" customFormat="1" ht="160.5" customHeight="1" x14ac:dyDescent="0.25">
      <c r="B387" s="116">
        <v>7</v>
      </c>
      <c r="C387" s="116" t="s">
        <v>779</v>
      </c>
      <c r="D387" s="116"/>
      <c r="E387" s="116" t="s">
        <v>360</v>
      </c>
      <c r="F387" s="168" t="s">
        <v>1794</v>
      </c>
      <c r="G387" s="154" t="s">
        <v>1759</v>
      </c>
      <c r="H387" s="154" t="s">
        <v>1658</v>
      </c>
      <c r="I387" s="116" t="s">
        <v>1658</v>
      </c>
      <c r="J387" s="285"/>
      <c r="K387" s="285"/>
      <c r="L387" s="154" t="s">
        <v>1755</v>
      </c>
      <c r="M387" s="116" t="s">
        <v>1758</v>
      </c>
      <c r="N387" s="116" t="s">
        <v>56</v>
      </c>
      <c r="O387" s="176" t="s">
        <v>1775</v>
      </c>
      <c r="P387" s="118" t="s">
        <v>1745</v>
      </c>
      <c r="Q387" s="119" t="s">
        <v>869</v>
      </c>
      <c r="R387" s="119" t="s">
        <v>879</v>
      </c>
      <c r="S387" s="119" t="s">
        <v>879</v>
      </c>
      <c r="T387" s="119" t="s">
        <v>873</v>
      </c>
      <c r="U387" s="119" t="s">
        <v>79</v>
      </c>
      <c r="V387" s="120" t="s">
        <v>877</v>
      </c>
    </row>
    <row r="388" spans="1:22" s="122" customFormat="1" ht="160.5" customHeight="1" x14ac:dyDescent="0.25">
      <c r="B388" s="123">
        <v>8</v>
      </c>
      <c r="C388" s="123" t="s">
        <v>779</v>
      </c>
      <c r="D388" s="123" t="s">
        <v>853</v>
      </c>
      <c r="E388" s="123" t="s">
        <v>161</v>
      </c>
      <c r="F388" s="169" t="s">
        <v>1804</v>
      </c>
      <c r="G388" s="163" t="s">
        <v>1760</v>
      </c>
      <c r="H388" s="155" t="s">
        <v>1659</v>
      </c>
      <c r="I388" s="123" t="s">
        <v>474</v>
      </c>
      <c r="J388" s="297">
        <v>480000000</v>
      </c>
      <c r="K388" s="297">
        <v>240000000</v>
      </c>
      <c r="L388" s="155" t="s">
        <v>476</v>
      </c>
      <c r="M388" s="123" t="s">
        <v>371</v>
      </c>
      <c r="N388" s="123" t="s">
        <v>56</v>
      </c>
      <c r="O388" s="177" t="s">
        <v>1766</v>
      </c>
      <c r="P388" s="124" t="s">
        <v>1810</v>
      </c>
      <c r="Q388" s="124" t="s">
        <v>868</v>
      </c>
      <c r="R388" s="125" t="s">
        <v>871</v>
      </c>
      <c r="S388" s="125" t="s">
        <v>871</v>
      </c>
      <c r="T388" s="125" t="s">
        <v>872</v>
      </c>
      <c r="U388" s="125" t="s">
        <v>79</v>
      </c>
      <c r="V388" s="125" t="s">
        <v>877</v>
      </c>
    </row>
    <row r="389" spans="1:22" s="122" customFormat="1" ht="160.5" customHeight="1" x14ac:dyDescent="0.25">
      <c r="B389" s="123">
        <v>9</v>
      </c>
      <c r="C389" s="123" t="s">
        <v>779</v>
      </c>
      <c r="D389" s="123" t="s">
        <v>853</v>
      </c>
      <c r="E389" s="123" t="s">
        <v>161</v>
      </c>
      <c r="F389" s="169" t="s">
        <v>1795</v>
      </c>
      <c r="G389" s="155" t="s">
        <v>1791</v>
      </c>
      <c r="H389" s="155" t="s">
        <v>1659</v>
      </c>
      <c r="I389" s="123" t="s">
        <v>474</v>
      </c>
      <c r="J389" s="297"/>
      <c r="K389" s="297"/>
      <c r="L389" s="155" t="s">
        <v>476</v>
      </c>
      <c r="M389" s="123" t="s">
        <v>371</v>
      </c>
      <c r="N389" s="123" t="s">
        <v>56</v>
      </c>
      <c r="O389" s="177" t="s">
        <v>1766</v>
      </c>
      <c r="P389" s="124" t="s">
        <v>1811</v>
      </c>
      <c r="Q389" s="124" t="s">
        <v>868</v>
      </c>
      <c r="R389" s="125" t="s">
        <v>884</v>
      </c>
      <c r="S389" s="125" t="s">
        <v>884</v>
      </c>
      <c r="T389" s="125" t="s">
        <v>885</v>
      </c>
      <c r="U389" s="125" t="s">
        <v>79</v>
      </c>
      <c r="V389" s="125" t="s">
        <v>877</v>
      </c>
    </row>
    <row r="390" spans="1:22" s="122" customFormat="1" ht="160.5" customHeight="1" x14ac:dyDescent="0.25">
      <c r="B390" s="123">
        <f t="shared" ref="B390" si="14">B389+1</f>
        <v>10</v>
      </c>
      <c r="C390" s="123" t="s">
        <v>779</v>
      </c>
      <c r="D390" s="123" t="s">
        <v>853</v>
      </c>
      <c r="E390" s="123" t="s">
        <v>161</v>
      </c>
      <c r="F390" s="169" t="s">
        <v>1792</v>
      </c>
      <c r="G390" s="155" t="s">
        <v>1761</v>
      </c>
      <c r="H390" s="155" t="s">
        <v>1659</v>
      </c>
      <c r="I390" s="123" t="s">
        <v>474</v>
      </c>
      <c r="J390" s="297"/>
      <c r="K390" s="297"/>
      <c r="L390" s="155" t="s">
        <v>476</v>
      </c>
      <c r="M390" s="123" t="s">
        <v>1762</v>
      </c>
      <c r="N390" s="123" t="s">
        <v>56</v>
      </c>
      <c r="O390" s="177" t="s">
        <v>1766</v>
      </c>
      <c r="P390" s="124" t="s">
        <v>1811</v>
      </c>
      <c r="Q390" s="124" t="s">
        <v>868</v>
      </c>
      <c r="R390" s="125" t="s">
        <v>884</v>
      </c>
      <c r="S390" s="125" t="s">
        <v>884</v>
      </c>
      <c r="T390" s="125" t="s">
        <v>885</v>
      </c>
      <c r="U390" s="125" t="s">
        <v>79</v>
      </c>
      <c r="V390" s="125" t="s">
        <v>877</v>
      </c>
    </row>
    <row r="391" spans="1:22" s="122" customFormat="1" ht="160.5" customHeight="1" x14ac:dyDescent="0.25">
      <c r="B391" s="123">
        <v>11</v>
      </c>
      <c r="C391" s="123" t="s">
        <v>779</v>
      </c>
      <c r="D391" s="123"/>
      <c r="E391" s="123" t="s">
        <v>161</v>
      </c>
      <c r="F391" s="169" t="s">
        <v>1796</v>
      </c>
      <c r="G391" s="155" t="s">
        <v>1763</v>
      </c>
      <c r="H391" s="155" t="s">
        <v>1659</v>
      </c>
      <c r="I391" s="123" t="s">
        <v>474</v>
      </c>
      <c r="J391" s="297"/>
      <c r="K391" s="297"/>
      <c r="L391" s="155" t="s">
        <v>476</v>
      </c>
      <c r="M391" s="123" t="s">
        <v>1805</v>
      </c>
      <c r="N391" s="123" t="s">
        <v>56</v>
      </c>
      <c r="O391" s="177" t="s">
        <v>1807</v>
      </c>
      <c r="P391" s="124" t="s">
        <v>1811</v>
      </c>
      <c r="Q391" s="124" t="s">
        <v>869</v>
      </c>
      <c r="R391" s="125" t="s">
        <v>884</v>
      </c>
      <c r="S391" s="125" t="s">
        <v>884</v>
      </c>
      <c r="T391" s="125" t="s">
        <v>885</v>
      </c>
      <c r="U391" s="125" t="s">
        <v>79</v>
      </c>
      <c r="V391" s="125" t="s">
        <v>877</v>
      </c>
    </row>
    <row r="392" spans="1:22" s="122" customFormat="1" ht="160.5" customHeight="1" x14ac:dyDescent="0.25">
      <c r="B392" s="123">
        <v>12</v>
      </c>
      <c r="C392" s="123" t="s">
        <v>779</v>
      </c>
      <c r="D392" s="123"/>
      <c r="E392" s="123" t="s">
        <v>161</v>
      </c>
      <c r="F392" s="169" t="s">
        <v>1797</v>
      </c>
      <c r="G392" s="155" t="s">
        <v>1798</v>
      </c>
      <c r="H392" s="155" t="s">
        <v>1659</v>
      </c>
      <c r="I392" s="123" t="s">
        <v>474</v>
      </c>
      <c r="J392" s="298"/>
      <c r="K392" s="298"/>
      <c r="L392" s="155" t="s">
        <v>476</v>
      </c>
      <c r="M392" s="123" t="s">
        <v>371</v>
      </c>
      <c r="N392" s="123" t="s">
        <v>56</v>
      </c>
      <c r="O392" s="177" t="s">
        <v>1807</v>
      </c>
      <c r="P392" s="124" t="s">
        <v>1811</v>
      </c>
      <c r="Q392" s="124" t="s">
        <v>869</v>
      </c>
      <c r="R392" s="125" t="s">
        <v>884</v>
      </c>
      <c r="S392" s="125" t="s">
        <v>884</v>
      </c>
      <c r="T392" s="125" t="s">
        <v>885</v>
      </c>
      <c r="U392" s="125" t="s">
        <v>79</v>
      </c>
      <c r="V392" s="125" t="s">
        <v>877</v>
      </c>
    </row>
    <row r="393" spans="1:22" s="126" customFormat="1" ht="160.5" customHeight="1" x14ac:dyDescent="0.25">
      <c r="B393" s="127">
        <v>13</v>
      </c>
      <c r="C393" s="127" t="s">
        <v>779</v>
      </c>
      <c r="D393" s="127"/>
      <c r="E393" s="127" t="s">
        <v>537</v>
      </c>
      <c r="F393" s="170" t="s">
        <v>1767</v>
      </c>
      <c r="G393" s="156" t="s">
        <v>1769</v>
      </c>
      <c r="H393" s="156" t="s">
        <v>539</v>
      </c>
      <c r="I393" s="127" t="s">
        <v>474</v>
      </c>
      <c r="J393" s="299">
        <v>123529412</v>
      </c>
      <c r="K393" s="299">
        <v>105000000</v>
      </c>
      <c r="L393" s="156" t="s">
        <v>74</v>
      </c>
      <c r="M393" s="127" t="s">
        <v>780</v>
      </c>
      <c r="N393" s="127" t="s">
        <v>56</v>
      </c>
      <c r="O393" s="184" t="s">
        <v>1766</v>
      </c>
      <c r="P393" s="129" t="s">
        <v>1810</v>
      </c>
      <c r="Q393" s="129" t="s">
        <v>868</v>
      </c>
      <c r="R393" s="128" t="s">
        <v>871</v>
      </c>
      <c r="S393" s="128" t="s">
        <v>871</v>
      </c>
      <c r="T393" s="128" t="s">
        <v>872</v>
      </c>
      <c r="U393" s="128" t="s">
        <v>79</v>
      </c>
      <c r="V393" s="128" t="s">
        <v>877</v>
      </c>
    </row>
    <row r="394" spans="1:22" s="126" customFormat="1" ht="160.5" customHeight="1" x14ac:dyDescent="0.25">
      <c r="B394" s="127">
        <v>14</v>
      </c>
      <c r="C394" s="127" t="s">
        <v>779</v>
      </c>
      <c r="D394" s="127" t="s">
        <v>853</v>
      </c>
      <c r="E394" s="127" t="s">
        <v>11</v>
      </c>
      <c r="F394" s="170" t="s">
        <v>1768</v>
      </c>
      <c r="G394" s="156" t="s">
        <v>1769</v>
      </c>
      <c r="H394" s="156" t="s">
        <v>539</v>
      </c>
      <c r="I394" s="127" t="s">
        <v>474</v>
      </c>
      <c r="J394" s="300"/>
      <c r="K394" s="300"/>
      <c r="L394" s="156" t="s">
        <v>74</v>
      </c>
      <c r="M394" s="127" t="s">
        <v>780</v>
      </c>
      <c r="N394" s="127" t="s">
        <v>56</v>
      </c>
      <c r="O394" s="178" t="s">
        <v>1806</v>
      </c>
      <c r="P394" s="129" t="s">
        <v>1747</v>
      </c>
      <c r="Q394" s="128" t="s">
        <v>869</v>
      </c>
      <c r="R394" s="128" t="s">
        <v>879</v>
      </c>
      <c r="S394" s="128" t="s">
        <v>879</v>
      </c>
      <c r="T394" s="128" t="s">
        <v>873</v>
      </c>
      <c r="U394" s="128" t="s">
        <v>79</v>
      </c>
      <c r="V394" s="128" t="s">
        <v>877</v>
      </c>
    </row>
    <row r="395" spans="1:22" s="130" customFormat="1" ht="160.5" customHeight="1" x14ac:dyDescent="0.25">
      <c r="B395" s="131">
        <v>15</v>
      </c>
      <c r="C395" s="131" t="s">
        <v>779</v>
      </c>
      <c r="D395" s="131" t="s">
        <v>853</v>
      </c>
      <c r="E395" s="131" t="s">
        <v>164</v>
      </c>
      <c r="F395" s="171" t="s">
        <v>1772</v>
      </c>
      <c r="G395" s="157" t="s">
        <v>1770</v>
      </c>
      <c r="H395" s="157" t="s">
        <v>539</v>
      </c>
      <c r="I395" s="131" t="s">
        <v>474</v>
      </c>
      <c r="J395" s="295">
        <v>29411765</v>
      </c>
      <c r="K395" s="295">
        <v>25000000</v>
      </c>
      <c r="L395" s="157" t="s">
        <v>74</v>
      </c>
      <c r="M395" s="131" t="s">
        <v>854</v>
      </c>
      <c r="N395" s="131" t="s">
        <v>56</v>
      </c>
      <c r="O395" s="179" t="s">
        <v>1766</v>
      </c>
      <c r="P395" s="132" t="s">
        <v>870</v>
      </c>
      <c r="Q395" s="132" t="s">
        <v>868</v>
      </c>
      <c r="R395" s="133" t="s">
        <v>871</v>
      </c>
      <c r="S395" s="133" t="s">
        <v>871</v>
      </c>
      <c r="T395" s="133" t="s">
        <v>872</v>
      </c>
      <c r="U395" s="133" t="s">
        <v>79</v>
      </c>
      <c r="V395" s="133" t="s">
        <v>877</v>
      </c>
    </row>
    <row r="396" spans="1:22" s="130" customFormat="1" ht="160.5" customHeight="1" x14ac:dyDescent="0.25">
      <c r="B396" s="131">
        <v>16</v>
      </c>
      <c r="C396" s="131" t="s">
        <v>779</v>
      </c>
      <c r="D396" s="131" t="s">
        <v>853</v>
      </c>
      <c r="E396" s="131" t="s">
        <v>164</v>
      </c>
      <c r="F396" s="171" t="s">
        <v>1771</v>
      </c>
      <c r="G396" s="157" t="s">
        <v>1770</v>
      </c>
      <c r="H396" s="157" t="s">
        <v>539</v>
      </c>
      <c r="I396" s="131" t="s">
        <v>474</v>
      </c>
      <c r="J396" s="296"/>
      <c r="K396" s="296"/>
      <c r="L396" s="157" t="s">
        <v>74</v>
      </c>
      <c r="M396" s="131" t="s">
        <v>854</v>
      </c>
      <c r="N396" s="131" t="s">
        <v>56</v>
      </c>
      <c r="O396" s="179" t="s">
        <v>1777</v>
      </c>
      <c r="P396" s="132" t="s">
        <v>872</v>
      </c>
      <c r="Q396" s="133" t="s">
        <v>870</v>
      </c>
      <c r="R396" s="133" t="s">
        <v>880</v>
      </c>
      <c r="S396" s="133" t="s">
        <v>880</v>
      </c>
      <c r="T396" s="133" t="s">
        <v>879</v>
      </c>
      <c r="U396" s="133" t="s">
        <v>79</v>
      </c>
      <c r="V396" s="133" t="s">
        <v>877</v>
      </c>
    </row>
    <row r="397" spans="1:22" s="134" customFormat="1" ht="160.5" customHeight="1" x14ac:dyDescent="0.25">
      <c r="B397" s="135">
        <f>B396+1</f>
        <v>17</v>
      </c>
      <c r="C397" s="135" t="s">
        <v>779</v>
      </c>
      <c r="D397" s="135" t="s">
        <v>853</v>
      </c>
      <c r="E397" s="135" t="s">
        <v>378</v>
      </c>
      <c r="F397" s="172" t="s">
        <v>379</v>
      </c>
      <c r="G397" s="158" t="s">
        <v>380</v>
      </c>
      <c r="H397" s="158" t="s">
        <v>539</v>
      </c>
      <c r="I397" s="135" t="s">
        <v>474</v>
      </c>
      <c r="J397" s="136">
        <v>47058824</v>
      </c>
      <c r="K397" s="136">
        <v>40000000</v>
      </c>
      <c r="L397" s="158" t="s">
        <v>74</v>
      </c>
      <c r="M397" s="135" t="s">
        <v>854</v>
      </c>
      <c r="N397" s="135" t="s">
        <v>56</v>
      </c>
      <c r="O397" s="180" t="s">
        <v>1776</v>
      </c>
      <c r="P397" s="137" t="s">
        <v>872</v>
      </c>
      <c r="Q397" s="137" t="s">
        <v>868</v>
      </c>
      <c r="R397" s="138" t="s">
        <v>880</v>
      </c>
      <c r="S397" s="138" t="s">
        <v>880</v>
      </c>
      <c r="T397" s="138" t="s">
        <v>879</v>
      </c>
      <c r="U397" s="138" t="s">
        <v>79</v>
      </c>
      <c r="V397" s="138" t="s">
        <v>877</v>
      </c>
    </row>
    <row r="398" spans="1:22" s="34" customFormat="1" ht="180.75" customHeight="1" x14ac:dyDescent="0.25">
      <c r="A398" s="139"/>
      <c r="B398" s="140">
        <v>18</v>
      </c>
      <c r="C398" s="140" t="s">
        <v>779</v>
      </c>
      <c r="D398" s="140" t="s">
        <v>853</v>
      </c>
      <c r="E398" s="140" t="s">
        <v>175</v>
      </c>
      <c r="F398" s="173" t="s">
        <v>1815</v>
      </c>
      <c r="G398" s="159" t="s">
        <v>382</v>
      </c>
      <c r="H398" s="159" t="s">
        <v>530</v>
      </c>
      <c r="I398" s="140" t="s">
        <v>474</v>
      </c>
      <c r="J398" s="291">
        <v>294352445</v>
      </c>
      <c r="K398" s="291">
        <v>250199578</v>
      </c>
      <c r="L398" s="159" t="s">
        <v>74</v>
      </c>
      <c r="M398" s="140" t="s">
        <v>894</v>
      </c>
      <c r="N398" s="140" t="s">
        <v>56</v>
      </c>
      <c r="O398" s="181" t="s">
        <v>1766</v>
      </c>
      <c r="P398" s="141" t="s">
        <v>1810</v>
      </c>
      <c r="Q398" s="141" t="s">
        <v>868</v>
      </c>
      <c r="R398" s="142" t="s">
        <v>871</v>
      </c>
      <c r="S398" s="142" t="s">
        <v>871</v>
      </c>
      <c r="T398" s="142" t="s">
        <v>872</v>
      </c>
      <c r="U398" s="142" t="s">
        <v>79</v>
      </c>
      <c r="V398" s="142" t="s">
        <v>877</v>
      </c>
    </row>
    <row r="399" spans="1:22" s="34" customFormat="1" ht="273" x14ac:dyDescent="0.25">
      <c r="A399" s="139"/>
      <c r="B399" s="140">
        <v>19</v>
      </c>
      <c r="C399" s="140" t="s">
        <v>779</v>
      </c>
      <c r="D399" s="140" t="s">
        <v>853</v>
      </c>
      <c r="E399" s="140" t="s">
        <v>175</v>
      </c>
      <c r="F399" s="173" t="s">
        <v>1816</v>
      </c>
      <c r="G399" s="159" t="s">
        <v>382</v>
      </c>
      <c r="H399" s="159" t="s">
        <v>530</v>
      </c>
      <c r="I399" s="140" t="s">
        <v>474</v>
      </c>
      <c r="J399" s="292"/>
      <c r="K399" s="292"/>
      <c r="L399" s="159" t="s">
        <v>74</v>
      </c>
      <c r="M399" s="140" t="s">
        <v>894</v>
      </c>
      <c r="N399" s="140" t="s">
        <v>56</v>
      </c>
      <c r="O399" s="181" t="s">
        <v>1777</v>
      </c>
      <c r="P399" s="141" t="s">
        <v>1748</v>
      </c>
      <c r="Q399" s="142" t="s">
        <v>870</v>
      </c>
      <c r="R399" s="142" t="s">
        <v>873</v>
      </c>
      <c r="S399" s="142" t="s">
        <v>873</v>
      </c>
      <c r="T399" s="142" t="s">
        <v>874</v>
      </c>
      <c r="U399" s="142" t="s">
        <v>79</v>
      </c>
      <c r="V399" s="142" t="s">
        <v>877</v>
      </c>
    </row>
    <row r="400" spans="1:22" s="34" customFormat="1" ht="210" x14ac:dyDescent="0.25">
      <c r="A400" s="143"/>
      <c r="B400" s="144">
        <v>20</v>
      </c>
      <c r="C400" s="144" t="s">
        <v>779</v>
      </c>
      <c r="D400" s="144" t="s">
        <v>853</v>
      </c>
      <c r="E400" s="144" t="s">
        <v>175</v>
      </c>
      <c r="F400" s="174" t="s">
        <v>1773</v>
      </c>
      <c r="G400" s="160" t="s">
        <v>385</v>
      </c>
      <c r="H400" s="160" t="s">
        <v>530</v>
      </c>
      <c r="I400" s="144" t="s">
        <v>474</v>
      </c>
      <c r="J400" s="293">
        <v>223529412</v>
      </c>
      <c r="K400" s="293">
        <v>190000000</v>
      </c>
      <c r="L400" s="160" t="s">
        <v>74</v>
      </c>
      <c r="M400" s="144" t="s">
        <v>386</v>
      </c>
      <c r="N400" s="144" t="s">
        <v>56</v>
      </c>
      <c r="O400" s="182" t="s">
        <v>1766</v>
      </c>
      <c r="P400" s="145" t="s">
        <v>1810</v>
      </c>
      <c r="Q400" s="145" t="s">
        <v>868</v>
      </c>
      <c r="R400" s="146" t="s">
        <v>871</v>
      </c>
      <c r="S400" s="146" t="s">
        <v>871</v>
      </c>
      <c r="T400" s="146" t="s">
        <v>872</v>
      </c>
      <c r="U400" s="146" t="s">
        <v>79</v>
      </c>
      <c r="V400" s="146" t="s">
        <v>877</v>
      </c>
    </row>
    <row r="401" spans="1:22" s="34" customFormat="1" ht="160.5" customHeight="1" x14ac:dyDescent="0.25">
      <c r="A401" s="143"/>
      <c r="B401" s="144">
        <v>21</v>
      </c>
      <c r="C401" s="144" t="s">
        <v>779</v>
      </c>
      <c r="D401" s="144" t="s">
        <v>853</v>
      </c>
      <c r="E401" s="144" t="s">
        <v>175</v>
      </c>
      <c r="F401" s="174" t="s">
        <v>1800</v>
      </c>
      <c r="G401" s="160" t="s">
        <v>385</v>
      </c>
      <c r="H401" s="160" t="s">
        <v>530</v>
      </c>
      <c r="I401" s="144" t="s">
        <v>474</v>
      </c>
      <c r="J401" s="294"/>
      <c r="K401" s="294"/>
      <c r="L401" s="160" t="s">
        <v>74</v>
      </c>
      <c r="M401" s="144" t="s">
        <v>386</v>
      </c>
      <c r="N401" s="144" t="s">
        <v>56</v>
      </c>
      <c r="O401" s="182" t="s">
        <v>1777</v>
      </c>
      <c r="P401" s="145" t="s">
        <v>1748</v>
      </c>
      <c r="Q401" s="146" t="s">
        <v>870</v>
      </c>
      <c r="R401" s="146" t="s">
        <v>873</v>
      </c>
      <c r="S401" s="146" t="s">
        <v>873</v>
      </c>
      <c r="T401" s="146" t="s">
        <v>874</v>
      </c>
      <c r="U401" s="146" t="s">
        <v>79</v>
      </c>
      <c r="V401" s="146" t="s">
        <v>877</v>
      </c>
    </row>
    <row r="402" spans="1:22" s="147" customFormat="1" ht="160.5" customHeight="1" x14ac:dyDescent="0.25">
      <c r="A402" s="148"/>
      <c r="B402" s="149">
        <f>B401+1</f>
        <v>22</v>
      </c>
      <c r="C402" s="149" t="s">
        <v>1779</v>
      </c>
      <c r="D402" s="149" t="s">
        <v>853</v>
      </c>
      <c r="E402" s="149" t="s">
        <v>957</v>
      </c>
      <c r="F402" s="175" t="s">
        <v>387</v>
      </c>
      <c r="G402" s="161" t="s">
        <v>388</v>
      </c>
      <c r="H402" s="161" t="s">
        <v>522</v>
      </c>
      <c r="I402" s="149" t="s">
        <v>474</v>
      </c>
      <c r="J402" s="150">
        <v>135294118</v>
      </c>
      <c r="K402" s="150">
        <v>115000000</v>
      </c>
      <c r="L402" s="161" t="s">
        <v>74</v>
      </c>
      <c r="M402" s="149" t="s">
        <v>830</v>
      </c>
      <c r="N402" s="149" t="s">
        <v>57</v>
      </c>
      <c r="O402" s="183" t="s">
        <v>1778</v>
      </c>
      <c r="P402" s="151" t="s">
        <v>1747</v>
      </c>
      <c r="Q402" s="152" t="s">
        <v>870</v>
      </c>
      <c r="R402" s="152" t="s">
        <v>879</v>
      </c>
      <c r="S402" s="152" t="s">
        <v>879</v>
      </c>
      <c r="T402" s="152" t="s">
        <v>873</v>
      </c>
      <c r="U402" s="152" t="s">
        <v>79</v>
      </c>
      <c r="V402" s="152" t="s">
        <v>877</v>
      </c>
    </row>
    <row r="403" spans="1:22" s="147" customFormat="1" ht="160.5" customHeight="1" x14ac:dyDescent="0.25">
      <c r="A403" s="148"/>
      <c r="B403" s="149">
        <v>23</v>
      </c>
      <c r="C403" s="149" t="s">
        <v>1780</v>
      </c>
      <c r="D403" s="149" t="s">
        <v>853</v>
      </c>
      <c r="E403" s="149" t="s">
        <v>957</v>
      </c>
      <c r="F403" s="175" t="s">
        <v>1814</v>
      </c>
      <c r="G403" s="161" t="s">
        <v>391</v>
      </c>
      <c r="H403" s="161" t="s">
        <v>522</v>
      </c>
      <c r="I403" s="149" t="s">
        <v>474</v>
      </c>
      <c r="J403" s="289">
        <v>355647059</v>
      </c>
      <c r="K403" s="289">
        <v>200300000</v>
      </c>
      <c r="L403" s="161" t="s">
        <v>476</v>
      </c>
      <c r="M403" s="149" t="s">
        <v>895</v>
      </c>
      <c r="N403" s="149" t="s">
        <v>56</v>
      </c>
      <c r="O403" s="183" t="s">
        <v>1765</v>
      </c>
      <c r="P403" s="151" t="s">
        <v>1810</v>
      </c>
      <c r="Q403" s="152" t="s">
        <v>869</v>
      </c>
      <c r="R403" s="152" t="s">
        <v>873</v>
      </c>
      <c r="S403" s="152" t="s">
        <v>873</v>
      </c>
      <c r="T403" s="152" t="s">
        <v>874</v>
      </c>
      <c r="U403" s="152" t="s">
        <v>79</v>
      </c>
      <c r="V403" s="152" t="s">
        <v>877</v>
      </c>
    </row>
    <row r="404" spans="1:22" s="147" customFormat="1" ht="160.5" customHeight="1" x14ac:dyDescent="0.25">
      <c r="A404" s="148"/>
      <c r="B404" s="149">
        <v>24</v>
      </c>
      <c r="C404" s="149" t="s">
        <v>1780</v>
      </c>
      <c r="D404" s="149" t="s">
        <v>853</v>
      </c>
      <c r="E404" s="149" t="s">
        <v>957</v>
      </c>
      <c r="F404" s="175" t="s">
        <v>1801</v>
      </c>
      <c r="G404" s="161" t="s">
        <v>391</v>
      </c>
      <c r="H404" s="161" t="s">
        <v>522</v>
      </c>
      <c r="I404" s="149" t="s">
        <v>474</v>
      </c>
      <c r="J404" s="290"/>
      <c r="K404" s="290"/>
      <c r="L404" s="161" t="s">
        <v>476</v>
      </c>
      <c r="M404" s="149" t="s">
        <v>895</v>
      </c>
      <c r="N404" s="149" t="s">
        <v>56</v>
      </c>
      <c r="O404" s="183" t="s">
        <v>1778</v>
      </c>
      <c r="P404" s="151" t="s">
        <v>1747</v>
      </c>
      <c r="Q404" s="152" t="s">
        <v>870</v>
      </c>
      <c r="R404" s="152" t="s">
        <v>879</v>
      </c>
      <c r="S404" s="152" t="s">
        <v>879</v>
      </c>
      <c r="T404" s="152" t="s">
        <v>873</v>
      </c>
      <c r="U404" s="152" t="s">
        <v>79</v>
      </c>
      <c r="V404" s="152" t="s">
        <v>877</v>
      </c>
    </row>
    <row r="405" spans="1:22" s="147" customFormat="1" ht="160.5" customHeight="1" x14ac:dyDescent="0.25">
      <c r="A405" s="148"/>
      <c r="B405" s="149">
        <f>B404+1</f>
        <v>25</v>
      </c>
      <c r="C405" s="149" t="s">
        <v>1783</v>
      </c>
      <c r="D405" s="149" t="s">
        <v>853</v>
      </c>
      <c r="E405" s="149" t="s">
        <v>957</v>
      </c>
      <c r="F405" s="175" t="s">
        <v>1799</v>
      </c>
      <c r="G405" s="161" t="s">
        <v>393</v>
      </c>
      <c r="H405" s="161" t="s">
        <v>522</v>
      </c>
      <c r="I405" s="149" t="s">
        <v>474</v>
      </c>
      <c r="J405" s="150">
        <v>11764706</v>
      </c>
      <c r="K405" s="150">
        <v>10000000</v>
      </c>
      <c r="L405" s="161" t="s">
        <v>74</v>
      </c>
      <c r="M405" s="149" t="s">
        <v>855</v>
      </c>
      <c r="N405" s="149" t="s">
        <v>56</v>
      </c>
      <c r="O405" s="183" t="s">
        <v>1808</v>
      </c>
      <c r="P405" s="151" t="s">
        <v>1747</v>
      </c>
      <c r="Q405" s="152" t="s">
        <v>870</v>
      </c>
      <c r="R405" s="152" t="s">
        <v>879</v>
      </c>
      <c r="S405" s="152" t="s">
        <v>879</v>
      </c>
      <c r="T405" s="152" t="s">
        <v>873</v>
      </c>
      <c r="U405" s="152" t="s">
        <v>79</v>
      </c>
      <c r="V405" s="120" t="s">
        <v>877</v>
      </c>
    </row>
    <row r="406" spans="1:22" s="147" customFormat="1" ht="160.5" customHeight="1" x14ac:dyDescent="0.25">
      <c r="A406" s="148"/>
      <c r="B406" s="149">
        <v>26</v>
      </c>
      <c r="C406" s="149" t="s">
        <v>1785</v>
      </c>
      <c r="D406" s="149" t="s">
        <v>853</v>
      </c>
      <c r="E406" s="149" t="s">
        <v>957</v>
      </c>
      <c r="F406" s="175" t="s">
        <v>1774</v>
      </c>
      <c r="G406" s="161" t="s">
        <v>391</v>
      </c>
      <c r="H406" s="161" t="s">
        <v>1128</v>
      </c>
      <c r="I406" s="149" t="s">
        <v>474</v>
      </c>
      <c r="J406" s="289">
        <v>58823530</v>
      </c>
      <c r="K406" s="289">
        <v>50000000</v>
      </c>
      <c r="L406" s="161" t="s">
        <v>74</v>
      </c>
      <c r="M406" s="149" t="s">
        <v>856</v>
      </c>
      <c r="N406" s="149" t="s">
        <v>56</v>
      </c>
      <c r="O406" s="183" t="s">
        <v>1766</v>
      </c>
      <c r="P406" s="151" t="s">
        <v>1810</v>
      </c>
      <c r="Q406" s="152" t="s">
        <v>868</v>
      </c>
      <c r="R406" s="152" t="s">
        <v>871</v>
      </c>
      <c r="S406" s="152" t="s">
        <v>871</v>
      </c>
      <c r="T406" s="152" t="s">
        <v>872</v>
      </c>
      <c r="U406" s="152" t="s">
        <v>79</v>
      </c>
      <c r="V406" s="152" t="s">
        <v>877</v>
      </c>
    </row>
    <row r="407" spans="1:22" s="147" customFormat="1" ht="160.5" customHeight="1" x14ac:dyDescent="0.25">
      <c r="A407" s="148"/>
      <c r="B407" s="149">
        <v>27</v>
      </c>
      <c r="C407" s="149" t="s">
        <v>1784</v>
      </c>
      <c r="D407" s="149" t="s">
        <v>853</v>
      </c>
      <c r="E407" s="149" t="s">
        <v>957</v>
      </c>
      <c r="F407" s="175" t="s">
        <v>1802</v>
      </c>
      <c r="G407" s="161" t="s">
        <v>391</v>
      </c>
      <c r="H407" s="161" t="s">
        <v>1128</v>
      </c>
      <c r="I407" s="149" t="s">
        <v>474</v>
      </c>
      <c r="J407" s="290"/>
      <c r="K407" s="290"/>
      <c r="L407" s="161" t="s">
        <v>74</v>
      </c>
      <c r="M407" s="149" t="s">
        <v>856</v>
      </c>
      <c r="N407" s="149" t="s">
        <v>56</v>
      </c>
      <c r="O407" s="183" t="s">
        <v>1778</v>
      </c>
      <c r="P407" s="151" t="s">
        <v>1747</v>
      </c>
      <c r="Q407" s="152" t="s">
        <v>870</v>
      </c>
      <c r="R407" s="152" t="s">
        <v>879</v>
      </c>
      <c r="S407" s="152" t="s">
        <v>879</v>
      </c>
      <c r="T407" s="152" t="s">
        <v>873</v>
      </c>
      <c r="U407" s="152" t="s">
        <v>79</v>
      </c>
      <c r="V407" s="152" t="s">
        <v>877</v>
      </c>
    </row>
    <row r="408" spans="1:22" s="147" customFormat="1" ht="160.5" customHeight="1" x14ac:dyDescent="0.25">
      <c r="A408" s="148"/>
      <c r="B408" s="149">
        <v>28</v>
      </c>
      <c r="C408" s="149" t="s">
        <v>1781</v>
      </c>
      <c r="D408" s="149" t="s">
        <v>853</v>
      </c>
      <c r="E408" s="149" t="s">
        <v>957</v>
      </c>
      <c r="F408" s="175" t="s">
        <v>1764</v>
      </c>
      <c r="G408" s="161" t="s">
        <v>391</v>
      </c>
      <c r="H408" s="161" t="s">
        <v>1657</v>
      </c>
      <c r="I408" s="149" t="s">
        <v>474</v>
      </c>
      <c r="J408" s="289">
        <v>176470588</v>
      </c>
      <c r="K408" s="289">
        <v>150000000</v>
      </c>
      <c r="L408" s="161" t="s">
        <v>74</v>
      </c>
      <c r="M408" s="149" t="s">
        <v>399</v>
      </c>
      <c r="N408" s="149" t="s">
        <v>56</v>
      </c>
      <c r="O408" s="183" t="s">
        <v>1766</v>
      </c>
      <c r="P408" s="151" t="s">
        <v>1810</v>
      </c>
      <c r="Q408" s="152" t="s">
        <v>868</v>
      </c>
      <c r="R408" s="152" t="s">
        <v>871</v>
      </c>
      <c r="S408" s="152" t="s">
        <v>871</v>
      </c>
      <c r="T408" s="152" t="s">
        <v>872</v>
      </c>
      <c r="U408" s="152" t="s">
        <v>79</v>
      </c>
      <c r="V408" s="152" t="s">
        <v>877</v>
      </c>
    </row>
    <row r="409" spans="1:22" s="147" customFormat="1" ht="160.5" customHeight="1" x14ac:dyDescent="0.25">
      <c r="A409" s="148"/>
      <c r="B409" s="149">
        <v>29</v>
      </c>
      <c r="C409" s="149" t="s">
        <v>1781</v>
      </c>
      <c r="D409" s="149" t="s">
        <v>853</v>
      </c>
      <c r="E409" s="149" t="s">
        <v>957</v>
      </c>
      <c r="F409" s="175" t="s">
        <v>1803</v>
      </c>
      <c r="G409" s="161" t="s">
        <v>391</v>
      </c>
      <c r="H409" s="161" t="s">
        <v>1657</v>
      </c>
      <c r="I409" s="149" t="s">
        <v>474</v>
      </c>
      <c r="J409" s="290"/>
      <c r="K409" s="290"/>
      <c r="L409" s="161" t="s">
        <v>74</v>
      </c>
      <c r="M409" s="149" t="s">
        <v>399</v>
      </c>
      <c r="N409" s="149" t="s">
        <v>56</v>
      </c>
      <c r="O409" s="183" t="s">
        <v>1778</v>
      </c>
      <c r="P409" s="151" t="s">
        <v>1747</v>
      </c>
      <c r="Q409" s="152" t="s">
        <v>870</v>
      </c>
      <c r="R409" s="152" t="s">
        <v>879</v>
      </c>
      <c r="S409" s="152" t="s">
        <v>879</v>
      </c>
      <c r="T409" s="152" t="s">
        <v>873</v>
      </c>
      <c r="U409" s="152" t="s">
        <v>79</v>
      </c>
      <c r="V409" s="152" t="s">
        <v>877</v>
      </c>
    </row>
    <row r="410" spans="1:22" s="147" customFormat="1" ht="283.5" customHeight="1" x14ac:dyDescent="0.25">
      <c r="A410" s="148"/>
      <c r="B410" s="149">
        <f>B409+1</f>
        <v>30</v>
      </c>
      <c r="C410" s="149" t="s">
        <v>1782</v>
      </c>
      <c r="D410" s="149" t="s">
        <v>853</v>
      </c>
      <c r="E410" s="149" t="s">
        <v>957</v>
      </c>
      <c r="F410" s="175" t="s">
        <v>1818</v>
      </c>
      <c r="G410" s="161" t="s">
        <v>391</v>
      </c>
      <c r="H410" s="161" t="s">
        <v>1657</v>
      </c>
      <c r="I410" s="149" t="s">
        <v>474</v>
      </c>
      <c r="J410" s="150">
        <v>454686100</v>
      </c>
      <c r="K410" s="150">
        <v>323463692</v>
      </c>
      <c r="L410" s="161" t="s">
        <v>476</v>
      </c>
      <c r="M410" s="149" t="s">
        <v>401</v>
      </c>
      <c r="N410" s="149" t="s">
        <v>56</v>
      </c>
      <c r="O410" s="183" t="s">
        <v>1817</v>
      </c>
      <c r="P410" s="151" t="s">
        <v>1747</v>
      </c>
      <c r="Q410" s="152" t="s">
        <v>871</v>
      </c>
      <c r="R410" s="152" t="s">
        <v>879</v>
      </c>
      <c r="S410" s="152" t="s">
        <v>879</v>
      </c>
      <c r="T410" s="152" t="s">
        <v>873</v>
      </c>
      <c r="U410" s="152" t="s">
        <v>79</v>
      </c>
      <c r="V410" s="152" t="s">
        <v>877</v>
      </c>
    </row>
    <row r="411" spans="1:22" s="25" customFormat="1" ht="96.75" customHeight="1" x14ac:dyDescent="0.25">
      <c r="A411" s="21"/>
      <c r="B411" s="22"/>
      <c r="C411" s="22" t="s">
        <v>779</v>
      </c>
      <c r="D411" s="22" t="s">
        <v>938</v>
      </c>
      <c r="E411" s="22" t="s">
        <v>1813</v>
      </c>
      <c r="F411" s="22"/>
      <c r="G411" s="22"/>
      <c r="H411" s="23"/>
      <c r="I411" s="22"/>
      <c r="J411" s="26">
        <f>SUM(J381:J410)</f>
        <v>5328343899</v>
      </c>
      <c r="K411" s="26">
        <f>SUM(K381:K410)</f>
        <v>4044073646</v>
      </c>
      <c r="L411" s="22"/>
      <c r="M411" s="22"/>
      <c r="N411" s="23"/>
      <c r="O411" s="70"/>
      <c r="P411" s="47"/>
      <c r="Q411" s="47"/>
      <c r="R411" s="47"/>
      <c r="S411" s="47"/>
      <c r="T411" s="47"/>
      <c r="U411" s="46"/>
      <c r="V411" s="46"/>
    </row>
    <row r="412" spans="1:22" s="34" customFormat="1" ht="160.5" hidden="1" customHeight="1" x14ac:dyDescent="0.25">
      <c r="B412" s="31">
        <v>1</v>
      </c>
      <c r="C412" s="31" t="s">
        <v>857</v>
      </c>
      <c r="D412" s="31" t="s">
        <v>470</v>
      </c>
      <c r="E412" s="31" t="s">
        <v>13</v>
      </c>
      <c r="F412" s="31" t="s">
        <v>471</v>
      </c>
      <c r="G412" s="31" t="s">
        <v>404</v>
      </c>
      <c r="H412" s="31" t="s">
        <v>472</v>
      </c>
      <c r="I412" s="31" t="s">
        <v>473</v>
      </c>
      <c r="J412" s="33">
        <v>235294117.65000001</v>
      </c>
      <c r="K412" s="33">
        <v>200000000</v>
      </c>
      <c r="L412" s="31" t="s">
        <v>74</v>
      </c>
      <c r="M412" s="31" t="s">
        <v>781</v>
      </c>
      <c r="N412" s="31" t="s">
        <v>56</v>
      </c>
      <c r="O412" s="52" t="s">
        <v>866</v>
      </c>
      <c r="P412" s="54" t="s">
        <v>874</v>
      </c>
      <c r="Q412" s="50" t="s">
        <v>866</v>
      </c>
      <c r="R412" s="50" t="s">
        <v>881</v>
      </c>
      <c r="S412" s="50" t="s">
        <v>866</v>
      </c>
      <c r="T412" s="50" t="s">
        <v>881</v>
      </c>
      <c r="U412" s="54">
        <v>44197</v>
      </c>
      <c r="V412" s="49" t="s">
        <v>893</v>
      </c>
    </row>
    <row r="413" spans="1:22" s="34" customFormat="1" ht="160.5" hidden="1" customHeight="1" x14ac:dyDescent="0.25">
      <c r="B413" s="31">
        <f>B412+1</f>
        <v>2</v>
      </c>
      <c r="C413" s="31" t="s">
        <v>857</v>
      </c>
      <c r="D413" s="31" t="s">
        <v>470</v>
      </c>
      <c r="E413" s="31" t="s">
        <v>13</v>
      </c>
      <c r="F413" s="31" t="s">
        <v>406</v>
      </c>
      <c r="G413" s="31" t="s">
        <v>407</v>
      </c>
      <c r="H413" s="31" t="s">
        <v>475</v>
      </c>
      <c r="I413" s="31" t="s">
        <v>474</v>
      </c>
      <c r="J413" s="33">
        <v>450000000</v>
      </c>
      <c r="K413" s="33">
        <v>225000000</v>
      </c>
      <c r="L413" s="31" t="s">
        <v>476</v>
      </c>
      <c r="M413" s="31" t="s">
        <v>483</v>
      </c>
      <c r="N413" s="31" t="s">
        <v>56</v>
      </c>
      <c r="O413" s="52" t="s">
        <v>866</v>
      </c>
      <c r="P413" s="54" t="s">
        <v>874</v>
      </c>
      <c r="Q413" s="50" t="s">
        <v>866</v>
      </c>
      <c r="R413" s="50" t="s">
        <v>881</v>
      </c>
      <c r="S413" s="50" t="s">
        <v>866</v>
      </c>
      <c r="T413" s="50" t="s">
        <v>881</v>
      </c>
      <c r="U413" s="54">
        <v>44197</v>
      </c>
      <c r="V413" s="49" t="s">
        <v>893</v>
      </c>
    </row>
    <row r="414" spans="1:22" s="34" customFormat="1" ht="160.5" hidden="1" customHeight="1" x14ac:dyDescent="0.25">
      <c r="B414" s="31">
        <f t="shared" ref="B414:B424" si="15">B413+1</f>
        <v>3</v>
      </c>
      <c r="C414" s="31" t="s">
        <v>857</v>
      </c>
      <c r="D414" s="31" t="s">
        <v>470</v>
      </c>
      <c r="E414" s="31" t="s">
        <v>13</v>
      </c>
      <c r="F414" s="31" t="s">
        <v>409</v>
      </c>
      <c r="G414" s="31" t="s">
        <v>410</v>
      </c>
      <c r="H414" s="31" t="s">
        <v>472</v>
      </c>
      <c r="I414" s="31" t="s">
        <v>477</v>
      </c>
      <c r="J414" s="33">
        <v>318823529</v>
      </c>
      <c r="K414" s="33">
        <v>271000000</v>
      </c>
      <c r="L414" s="31" t="s">
        <v>476</v>
      </c>
      <c r="M414" s="31" t="s">
        <v>484</v>
      </c>
      <c r="N414" s="31" t="s">
        <v>56</v>
      </c>
      <c r="O414" s="52" t="s">
        <v>866</v>
      </c>
      <c r="P414" s="54" t="s">
        <v>874</v>
      </c>
      <c r="Q414" s="50" t="s">
        <v>866</v>
      </c>
      <c r="R414" s="50" t="s">
        <v>881</v>
      </c>
      <c r="S414" s="50" t="s">
        <v>866</v>
      </c>
      <c r="T414" s="50" t="s">
        <v>881</v>
      </c>
      <c r="U414" s="54">
        <v>44197</v>
      </c>
      <c r="V414" s="49" t="s">
        <v>893</v>
      </c>
    </row>
    <row r="415" spans="1:22" s="34" customFormat="1" ht="160.5" hidden="1" customHeight="1" x14ac:dyDescent="0.25">
      <c r="B415" s="31">
        <f t="shared" si="15"/>
        <v>4</v>
      </c>
      <c r="C415" s="31" t="s">
        <v>857</v>
      </c>
      <c r="D415" s="31" t="s">
        <v>470</v>
      </c>
      <c r="E415" s="31" t="s">
        <v>13</v>
      </c>
      <c r="F415" s="31" t="s">
        <v>478</v>
      </c>
      <c r="G415" s="31" t="s">
        <v>407</v>
      </c>
      <c r="H415" s="31" t="s">
        <v>475</v>
      </c>
      <c r="I415" s="31" t="s">
        <v>474</v>
      </c>
      <c r="J415" s="33">
        <v>833625000</v>
      </c>
      <c r="K415" s="33">
        <v>333450000</v>
      </c>
      <c r="L415" s="31" t="s">
        <v>74</v>
      </c>
      <c r="M415" s="31" t="s">
        <v>782</v>
      </c>
      <c r="N415" s="31" t="s">
        <v>56</v>
      </c>
      <c r="O415" s="52" t="s">
        <v>866</v>
      </c>
      <c r="P415" s="54" t="s">
        <v>874</v>
      </c>
      <c r="Q415" s="50" t="s">
        <v>866</v>
      </c>
      <c r="R415" s="50" t="s">
        <v>881</v>
      </c>
      <c r="S415" s="50" t="s">
        <v>866</v>
      </c>
      <c r="T415" s="50" t="s">
        <v>881</v>
      </c>
      <c r="U415" s="54">
        <v>44197</v>
      </c>
      <c r="V415" s="49" t="s">
        <v>893</v>
      </c>
    </row>
    <row r="416" spans="1:22" s="34" customFormat="1" ht="160.5" hidden="1" customHeight="1" x14ac:dyDescent="0.25">
      <c r="B416" s="31">
        <f t="shared" si="15"/>
        <v>5</v>
      </c>
      <c r="C416" s="31" t="s">
        <v>857</v>
      </c>
      <c r="D416" s="31" t="s">
        <v>470</v>
      </c>
      <c r="E416" s="31" t="s">
        <v>13</v>
      </c>
      <c r="F416" s="31" t="s">
        <v>411</v>
      </c>
      <c r="G416" s="31" t="s">
        <v>412</v>
      </c>
      <c r="H416" s="32" t="s">
        <v>79</v>
      </c>
      <c r="I416" s="31"/>
      <c r="J416" s="33">
        <v>100000000</v>
      </c>
      <c r="K416" s="33">
        <v>75000000</v>
      </c>
      <c r="L416" s="31" t="s">
        <v>476</v>
      </c>
      <c r="M416" s="31" t="s">
        <v>413</v>
      </c>
      <c r="N416" s="31" t="s">
        <v>56</v>
      </c>
      <c r="O416" s="52" t="s">
        <v>866</v>
      </c>
      <c r="P416" s="54" t="s">
        <v>874</v>
      </c>
      <c r="Q416" s="50" t="s">
        <v>866</v>
      </c>
      <c r="R416" s="50" t="s">
        <v>881</v>
      </c>
      <c r="S416" s="50" t="s">
        <v>866</v>
      </c>
      <c r="T416" s="50" t="s">
        <v>881</v>
      </c>
      <c r="U416" s="54">
        <v>44197</v>
      </c>
      <c r="V416" s="49" t="s">
        <v>893</v>
      </c>
    </row>
    <row r="417" spans="1:22" s="34" customFormat="1" ht="160.5" hidden="1" customHeight="1" x14ac:dyDescent="0.25">
      <c r="B417" s="31">
        <f t="shared" si="15"/>
        <v>6</v>
      </c>
      <c r="C417" s="31" t="s">
        <v>857</v>
      </c>
      <c r="D417" s="31" t="s">
        <v>470</v>
      </c>
      <c r="E417" s="31" t="s">
        <v>13</v>
      </c>
      <c r="F417" s="31" t="s">
        <v>479</v>
      </c>
      <c r="G417" s="31" t="s">
        <v>407</v>
      </c>
      <c r="H417" s="31" t="s">
        <v>475</v>
      </c>
      <c r="I417" s="31" t="s">
        <v>474</v>
      </c>
      <c r="J417" s="33">
        <v>3628875000</v>
      </c>
      <c r="K417" s="33">
        <v>1451550000</v>
      </c>
      <c r="L417" s="31" t="s">
        <v>476</v>
      </c>
      <c r="M417" s="31" t="s">
        <v>782</v>
      </c>
      <c r="N417" s="31" t="s">
        <v>56</v>
      </c>
      <c r="O417" s="52" t="s">
        <v>866</v>
      </c>
      <c r="P417" s="54" t="s">
        <v>874</v>
      </c>
      <c r="Q417" s="50" t="s">
        <v>866</v>
      </c>
      <c r="R417" s="50" t="s">
        <v>881</v>
      </c>
      <c r="S417" s="50" t="s">
        <v>866</v>
      </c>
      <c r="T417" s="50" t="s">
        <v>881</v>
      </c>
      <c r="U417" s="54">
        <v>44197</v>
      </c>
      <c r="V417" s="49" t="s">
        <v>893</v>
      </c>
    </row>
    <row r="418" spans="1:22" s="34" customFormat="1" ht="160.5" hidden="1" customHeight="1" x14ac:dyDescent="0.25">
      <c r="B418" s="31">
        <f t="shared" si="15"/>
        <v>7</v>
      </c>
      <c r="C418" s="31" t="s">
        <v>857</v>
      </c>
      <c r="D418" s="31" t="s">
        <v>470</v>
      </c>
      <c r="E418" s="31" t="s">
        <v>13</v>
      </c>
      <c r="F418" s="31" t="s">
        <v>414</v>
      </c>
      <c r="G418" s="31" t="s">
        <v>407</v>
      </c>
      <c r="H418" s="31" t="s">
        <v>475</v>
      </c>
      <c r="I418" s="31" t="s">
        <v>474</v>
      </c>
      <c r="J418" s="33">
        <v>157657500</v>
      </c>
      <c r="K418" s="33">
        <v>63063000</v>
      </c>
      <c r="L418" s="31" t="s">
        <v>74</v>
      </c>
      <c r="M418" s="31" t="s">
        <v>782</v>
      </c>
      <c r="N418" s="31" t="s">
        <v>56</v>
      </c>
      <c r="O418" s="52" t="s">
        <v>866</v>
      </c>
      <c r="P418" s="54" t="s">
        <v>874</v>
      </c>
      <c r="Q418" s="50" t="s">
        <v>866</v>
      </c>
      <c r="R418" s="50" t="s">
        <v>881</v>
      </c>
      <c r="S418" s="50" t="s">
        <v>866</v>
      </c>
      <c r="T418" s="50" t="s">
        <v>881</v>
      </c>
      <c r="U418" s="54">
        <v>44197</v>
      </c>
      <c r="V418" s="49" t="s">
        <v>893</v>
      </c>
    </row>
    <row r="419" spans="1:22" s="34" customFormat="1" ht="160.5" hidden="1" customHeight="1" x14ac:dyDescent="0.25">
      <c r="B419" s="31">
        <f t="shared" si="15"/>
        <v>8</v>
      </c>
      <c r="C419" s="31" t="s">
        <v>857</v>
      </c>
      <c r="D419" s="31" t="s">
        <v>470</v>
      </c>
      <c r="E419" s="31" t="s">
        <v>13</v>
      </c>
      <c r="F419" s="31" t="s">
        <v>415</v>
      </c>
      <c r="G419" s="31" t="s">
        <v>405</v>
      </c>
      <c r="H419" s="31" t="s">
        <v>475</v>
      </c>
      <c r="I419" s="31" t="s">
        <v>474</v>
      </c>
      <c r="J419" s="33">
        <v>592342500</v>
      </c>
      <c r="K419" s="33">
        <v>236937000</v>
      </c>
      <c r="L419" s="31" t="s">
        <v>74</v>
      </c>
      <c r="M419" s="31" t="s">
        <v>782</v>
      </c>
      <c r="N419" s="31" t="s">
        <v>56</v>
      </c>
      <c r="O419" s="52" t="s">
        <v>866</v>
      </c>
      <c r="P419" s="54" t="s">
        <v>874</v>
      </c>
      <c r="Q419" s="50" t="s">
        <v>866</v>
      </c>
      <c r="R419" s="50" t="s">
        <v>881</v>
      </c>
      <c r="S419" s="50" t="s">
        <v>866</v>
      </c>
      <c r="T419" s="50" t="s">
        <v>881</v>
      </c>
      <c r="U419" s="54">
        <v>44197</v>
      </c>
      <c r="V419" s="49" t="s">
        <v>893</v>
      </c>
    </row>
    <row r="420" spans="1:22" s="34" customFormat="1" ht="160.5" hidden="1" customHeight="1" x14ac:dyDescent="0.25">
      <c r="B420" s="31">
        <f t="shared" si="15"/>
        <v>9</v>
      </c>
      <c r="C420" s="31" t="s">
        <v>857</v>
      </c>
      <c r="D420" s="31" t="s">
        <v>470</v>
      </c>
      <c r="E420" s="31" t="s">
        <v>13</v>
      </c>
      <c r="F420" s="31" t="s">
        <v>416</v>
      </c>
      <c r="G420" s="31" t="s">
        <v>417</v>
      </c>
      <c r="H420" s="31" t="s">
        <v>475</v>
      </c>
      <c r="I420" s="31" t="s">
        <v>474</v>
      </c>
      <c r="J420" s="33">
        <v>177650000</v>
      </c>
      <c r="K420" s="33">
        <v>71060000</v>
      </c>
      <c r="L420" s="31" t="s">
        <v>74</v>
      </c>
      <c r="M420" s="31" t="s">
        <v>832</v>
      </c>
      <c r="N420" s="31" t="s">
        <v>56</v>
      </c>
      <c r="O420" s="52" t="s">
        <v>866</v>
      </c>
      <c r="P420" s="54" t="s">
        <v>874</v>
      </c>
      <c r="Q420" s="50" t="s">
        <v>866</v>
      </c>
      <c r="R420" s="50" t="s">
        <v>881</v>
      </c>
      <c r="S420" s="50" t="s">
        <v>866</v>
      </c>
      <c r="T420" s="50" t="s">
        <v>881</v>
      </c>
      <c r="U420" s="54">
        <v>44197</v>
      </c>
      <c r="V420" s="49" t="s">
        <v>893</v>
      </c>
    </row>
    <row r="421" spans="1:22" s="34" customFormat="1" ht="160.5" hidden="1" customHeight="1" x14ac:dyDescent="0.25">
      <c r="B421" s="31">
        <f t="shared" si="15"/>
        <v>10</v>
      </c>
      <c r="C421" s="31" t="s">
        <v>857</v>
      </c>
      <c r="D421" s="31" t="s">
        <v>470</v>
      </c>
      <c r="E421" s="31" t="s">
        <v>13</v>
      </c>
      <c r="F421" s="31" t="s">
        <v>418</v>
      </c>
      <c r="G421" s="31" t="s">
        <v>405</v>
      </c>
      <c r="H421" s="31" t="s">
        <v>475</v>
      </c>
      <c r="I421" s="31" t="s">
        <v>474</v>
      </c>
      <c r="J421" s="33">
        <v>72350000</v>
      </c>
      <c r="K421" s="33">
        <v>28940000</v>
      </c>
      <c r="L421" s="31" t="s">
        <v>74</v>
      </c>
      <c r="M421" s="31" t="s">
        <v>832</v>
      </c>
      <c r="N421" s="31" t="s">
        <v>56</v>
      </c>
      <c r="O421" s="52" t="s">
        <v>866</v>
      </c>
      <c r="P421" s="54" t="s">
        <v>874</v>
      </c>
      <c r="Q421" s="50" t="s">
        <v>866</v>
      </c>
      <c r="R421" s="50" t="s">
        <v>881</v>
      </c>
      <c r="S421" s="50" t="s">
        <v>866</v>
      </c>
      <c r="T421" s="50" t="s">
        <v>881</v>
      </c>
      <c r="U421" s="54">
        <v>44197</v>
      </c>
      <c r="V421" s="49" t="s">
        <v>893</v>
      </c>
    </row>
    <row r="422" spans="1:22" s="34" customFormat="1" ht="197.25" hidden="1" customHeight="1" x14ac:dyDescent="0.25">
      <c r="B422" s="31">
        <f t="shared" si="15"/>
        <v>11</v>
      </c>
      <c r="C422" s="31" t="s">
        <v>857</v>
      </c>
      <c r="D422" s="31" t="s">
        <v>470</v>
      </c>
      <c r="E422" s="31" t="s">
        <v>13</v>
      </c>
      <c r="F422" s="31" t="s">
        <v>480</v>
      </c>
      <c r="G422" s="31" t="s">
        <v>419</v>
      </c>
      <c r="H422" s="31" t="s">
        <v>475</v>
      </c>
      <c r="I422" s="31" t="s">
        <v>474</v>
      </c>
      <c r="J422" s="33">
        <v>1356380000</v>
      </c>
      <c r="K422" s="33">
        <v>678190000</v>
      </c>
      <c r="L422" s="31" t="s">
        <v>74</v>
      </c>
      <c r="M422" s="31" t="s">
        <v>783</v>
      </c>
      <c r="N422" s="31" t="s">
        <v>56</v>
      </c>
      <c r="O422" s="52" t="s">
        <v>866</v>
      </c>
      <c r="P422" s="54" t="s">
        <v>874</v>
      </c>
      <c r="Q422" s="50" t="s">
        <v>866</v>
      </c>
      <c r="R422" s="50" t="s">
        <v>881</v>
      </c>
      <c r="S422" s="50" t="s">
        <v>866</v>
      </c>
      <c r="T422" s="50" t="s">
        <v>881</v>
      </c>
      <c r="U422" s="54">
        <v>44197</v>
      </c>
      <c r="V422" s="49" t="s">
        <v>893</v>
      </c>
    </row>
    <row r="423" spans="1:22" s="34" customFormat="1" ht="184.5" hidden="1" customHeight="1" x14ac:dyDescent="0.25">
      <c r="B423" s="31">
        <f t="shared" si="15"/>
        <v>12</v>
      </c>
      <c r="C423" s="31" t="s">
        <v>857</v>
      </c>
      <c r="D423" s="31" t="s">
        <v>470</v>
      </c>
      <c r="E423" s="31" t="s">
        <v>13</v>
      </c>
      <c r="F423" s="31" t="s">
        <v>481</v>
      </c>
      <c r="G423" s="31" t="s">
        <v>419</v>
      </c>
      <c r="H423" s="31" t="s">
        <v>475</v>
      </c>
      <c r="I423" s="31" t="s">
        <v>474</v>
      </c>
      <c r="J423" s="33">
        <v>1192650652</v>
      </c>
      <c r="K423" s="33">
        <v>596325326</v>
      </c>
      <c r="L423" s="31" t="s">
        <v>476</v>
      </c>
      <c r="M423" s="31" t="s">
        <v>783</v>
      </c>
      <c r="N423" s="31" t="s">
        <v>56</v>
      </c>
      <c r="O423" s="52" t="s">
        <v>866</v>
      </c>
      <c r="P423" s="54" t="s">
        <v>874</v>
      </c>
      <c r="Q423" s="50" t="s">
        <v>866</v>
      </c>
      <c r="R423" s="50" t="s">
        <v>881</v>
      </c>
      <c r="S423" s="50" t="s">
        <v>866</v>
      </c>
      <c r="T423" s="50" t="s">
        <v>881</v>
      </c>
      <c r="U423" s="54">
        <v>44197</v>
      </c>
      <c r="V423" s="49" t="s">
        <v>893</v>
      </c>
    </row>
    <row r="424" spans="1:22" s="34" customFormat="1" ht="409.5" hidden="1" x14ac:dyDescent="0.25">
      <c r="B424" s="31">
        <f t="shared" si="15"/>
        <v>13</v>
      </c>
      <c r="C424" s="31" t="s">
        <v>857</v>
      </c>
      <c r="D424" s="31" t="s">
        <v>470</v>
      </c>
      <c r="E424" s="31" t="s">
        <v>13</v>
      </c>
      <c r="F424" s="31" t="s">
        <v>482</v>
      </c>
      <c r="G424" s="31" t="s">
        <v>405</v>
      </c>
      <c r="H424" s="31" t="s">
        <v>475</v>
      </c>
      <c r="I424" s="31" t="s">
        <v>474</v>
      </c>
      <c r="J424" s="33">
        <v>294117648</v>
      </c>
      <c r="K424" s="33">
        <v>250000000</v>
      </c>
      <c r="L424" s="31" t="s">
        <v>74</v>
      </c>
      <c r="M424" s="31" t="s">
        <v>485</v>
      </c>
      <c r="N424" s="31" t="s">
        <v>56</v>
      </c>
      <c r="O424" s="52" t="s">
        <v>866</v>
      </c>
      <c r="P424" s="54" t="s">
        <v>874</v>
      </c>
      <c r="Q424" s="50" t="s">
        <v>866</v>
      </c>
      <c r="R424" s="50" t="s">
        <v>881</v>
      </c>
      <c r="S424" s="50" t="s">
        <v>866</v>
      </c>
      <c r="T424" s="50" t="s">
        <v>881</v>
      </c>
      <c r="U424" s="54">
        <v>44197</v>
      </c>
      <c r="V424" s="49" t="s">
        <v>893</v>
      </c>
    </row>
    <row r="425" spans="1:22" s="25" customFormat="1" ht="409.5" hidden="1" x14ac:dyDescent="0.25">
      <c r="A425" s="21"/>
      <c r="B425" s="22">
        <v>13</v>
      </c>
      <c r="C425" s="22" t="s">
        <v>857</v>
      </c>
      <c r="D425" s="22" t="s">
        <v>470</v>
      </c>
      <c r="E425" s="22" t="s">
        <v>912</v>
      </c>
      <c r="F425" s="22"/>
      <c r="G425" s="22"/>
      <c r="H425" s="23"/>
      <c r="I425" s="22"/>
      <c r="J425" s="24">
        <f>SUM(J412:J424)</f>
        <v>9409765946.6499996</v>
      </c>
      <c r="K425" s="24">
        <f>SUM(K412:K424)</f>
        <v>4480515326</v>
      </c>
      <c r="L425" s="22"/>
      <c r="M425" s="22"/>
      <c r="N425" s="23"/>
      <c r="O425" s="46"/>
      <c r="P425" s="47"/>
      <c r="Q425" s="47"/>
      <c r="R425" s="47"/>
      <c r="S425" s="47"/>
      <c r="T425" s="47"/>
      <c r="U425" s="46"/>
      <c r="V425" s="46"/>
    </row>
    <row r="426" spans="1:22" s="34" customFormat="1" ht="160.5" hidden="1" customHeight="1" x14ac:dyDescent="0.25">
      <c r="B426" s="31">
        <v>1</v>
      </c>
      <c r="C426" s="31" t="s">
        <v>784</v>
      </c>
      <c r="D426" s="31" t="s">
        <v>717</v>
      </c>
      <c r="E426" s="31" t="s">
        <v>450</v>
      </c>
      <c r="F426" s="31" t="s">
        <v>440</v>
      </c>
      <c r="G426" s="31" t="s">
        <v>441</v>
      </c>
      <c r="H426" s="32" t="s">
        <v>79</v>
      </c>
      <c r="I426" s="31" t="s">
        <v>474</v>
      </c>
      <c r="J426" s="33">
        <v>573236366</v>
      </c>
      <c r="K426" s="33">
        <v>254169243</v>
      </c>
      <c r="L426" s="31" t="s">
        <v>74</v>
      </c>
      <c r="M426" s="31" t="s">
        <v>176</v>
      </c>
      <c r="N426" s="31" t="s">
        <v>442</v>
      </c>
      <c r="O426" s="48" t="s">
        <v>867</v>
      </c>
      <c r="P426" s="49" t="s">
        <v>868</v>
      </c>
      <c r="Q426" s="49" t="s">
        <v>867</v>
      </c>
      <c r="R426" s="54" t="s">
        <v>939</v>
      </c>
      <c r="S426" s="49" t="s">
        <v>868</v>
      </c>
      <c r="T426" s="49" t="s">
        <v>869</v>
      </c>
      <c r="U426" s="54">
        <v>44197</v>
      </c>
      <c r="V426" s="54" t="s">
        <v>940</v>
      </c>
    </row>
    <row r="427" spans="1:22" s="34" customFormat="1" ht="160.5" hidden="1" customHeight="1" x14ac:dyDescent="0.25">
      <c r="B427" s="31">
        <v>2</v>
      </c>
      <c r="C427" s="31" t="s">
        <v>784</v>
      </c>
      <c r="D427" s="31" t="s">
        <v>717</v>
      </c>
      <c r="E427" s="31" t="s">
        <v>450</v>
      </c>
      <c r="F427" s="31" t="s">
        <v>443</v>
      </c>
      <c r="G427" s="31" t="s">
        <v>444</v>
      </c>
      <c r="H427" s="32" t="s">
        <v>79</v>
      </c>
      <c r="I427" s="31" t="s">
        <v>474</v>
      </c>
      <c r="J427" s="33">
        <v>271621771</v>
      </c>
      <c r="K427" s="33">
        <v>142538630</v>
      </c>
      <c r="L427" s="31" t="s">
        <v>154</v>
      </c>
      <c r="M427" s="31" t="s">
        <v>176</v>
      </c>
      <c r="N427" s="31" t="s">
        <v>442</v>
      </c>
      <c r="O427" s="48" t="s">
        <v>867</v>
      </c>
      <c r="P427" s="48" t="s">
        <v>877</v>
      </c>
      <c r="Q427" s="49" t="s">
        <v>867</v>
      </c>
      <c r="R427" s="54" t="s">
        <v>941</v>
      </c>
      <c r="S427" s="49" t="s">
        <v>868</v>
      </c>
      <c r="T427" s="49" t="s">
        <v>877</v>
      </c>
      <c r="U427" s="54">
        <v>44197</v>
      </c>
      <c r="V427" s="49" t="s">
        <v>893</v>
      </c>
    </row>
    <row r="428" spans="1:22" s="34" customFormat="1" ht="160.5" hidden="1" customHeight="1" x14ac:dyDescent="0.25">
      <c r="B428" s="31">
        <v>3</v>
      </c>
      <c r="C428" s="31" t="s">
        <v>784</v>
      </c>
      <c r="D428" s="31" t="s">
        <v>717</v>
      </c>
      <c r="E428" s="31" t="s">
        <v>450</v>
      </c>
      <c r="F428" s="31" t="s">
        <v>443</v>
      </c>
      <c r="G428" s="31" t="s">
        <v>445</v>
      </c>
      <c r="H428" s="32" t="s">
        <v>79</v>
      </c>
      <c r="I428" s="31" t="s">
        <v>474</v>
      </c>
      <c r="J428" s="33">
        <v>10000000</v>
      </c>
      <c r="K428" s="33">
        <v>5500000</v>
      </c>
      <c r="L428" s="31" t="s">
        <v>154</v>
      </c>
      <c r="M428" s="31" t="s">
        <v>446</v>
      </c>
      <c r="N428" s="31" t="s">
        <v>442</v>
      </c>
      <c r="O428" s="48" t="s">
        <v>867</v>
      </c>
      <c r="P428" s="50" t="s">
        <v>872</v>
      </c>
      <c r="Q428" s="49" t="s">
        <v>868</v>
      </c>
      <c r="R428" s="54" t="s">
        <v>942</v>
      </c>
      <c r="S428" s="49" t="s">
        <v>868</v>
      </c>
      <c r="T428" s="49" t="s">
        <v>872</v>
      </c>
      <c r="U428" s="54">
        <v>44197</v>
      </c>
      <c r="V428" s="49" t="s">
        <v>893</v>
      </c>
    </row>
    <row r="429" spans="1:22" s="34" customFormat="1" ht="160.5" hidden="1" customHeight="1" x14ac:dyDescent="0.25">
      <c r="B429" s="31">
        <v>4</v>
      </c>
      <c r="C429" s="31" t="s">
        <v>784</v>
      </c>
      <c r="D429" s="31" t="s">
        <v>717</v>
      </c>
      <c r="E429" s="31" t="s">
        <v>450</v>
      </c>
      <c r="F429" s="31" t="s">
        <v>443</v>
      </c>
      <c r="G429" s="31" t="s">
        <v>447</v>
      </c>
      <c r="H429" s="32" t="s">
        <v>79</v>
      </c>
      <c r="I429" s="31" t="s">
        <v>474</v>
      </c>
      <c r="J429" s="33">
        <v>9600000</v>
      </c>
      <c r="K429" s="33">
        <v>5280000</v>
      </c>
      <c r="L429" s="31" t="s">
        <v>154</v>
      </c>
      <c r="M429" s="31" t="s">
        <v>448</v>
      </c>
      <c r="N429" s="31" t="s">
        <v>442</v>
      </c>
      <c r="O429" s="48" t="s">
        <v>867</v>
      </c>
      <c r="P429" s="50" t="s">
        <v>872</v>
      </c>
      <c r="Q429" s="49" t="s">
        <v>868</v>
      </c>
      <c r="R429" s="54" t="s">
        <v>942</v>
      </c>
      <c r="S429" s="49" t="s">
        <v>868</v>
      </c>
      <c r="T429" s="49" t="s">
        <v>872</v>
      </c>
      <c r="U429" s="54">
        <v>44197</v>
      </c>
      <c r="V429" s="49" t="s">
        <v>893</v>
      </c>
    </row>
    <row r="430" spans="1:22" s="34" customFormat="1" ht="160.5" hidden="1" customHeight="1" x14ac:dyDescent="0.25">
      <c r="B430" s="31">
        <v>5</v>
      </c>
      <c r="C430" s="31" t="s">
        <v>784</v>
      </c>
      <c r="D430" s="31" t="s">
        <v>717</v>
      </c>
      <c r="E430" s="31" t="s">
        <v>450</v>
      </c>
      <c r="F430" s="31" t="s">
        <v>443</v>
      </c>
      <c r="G430" s="31" t="s">
        <v>449</v>
      </c>
      <c r="H430" s="32" t="s">
        <v>79</v>
      </c>
      <c r="I430" s="31" t="s">
        <v>474</v>
      </c>
      <c r="J430" s="33">
        <v>94972727</v>
      </c>
      <c r="K430" s="33">
        <v>50000000</v>
      </c>
      <c r="L430" s="31" t="s">
        <v>154</v>
      </c>
      <c r="M430" s="31" t="s">
        <v>833</v>
      </c>
      <c r="N430" s="31" t="s">
        <v>442</v>
      </c>
      <c r="O430" s="48" t="s">
        <v>867</v>
      </c>
      <c r="P430" s="48" t="s">
        <v>872</v>
      </c>
      <c r="Q430" s="49" t="s">
        <v>867</v>
      </c>
      <c r="R430" s="54" t="s">
        <v>943</v>
      </c>
      <c r="S430" s="49" t="s">
        <v>868</v>
      </c>
      <c r="T430" s="49" t="s">
        <v>879</v>
      </c>
      <c r="U430" s="54">
        <v>44197</v>
      </c>
      <c r="V430" s="49" t="s">
        <v>893</v>
      </c>
    </row>
    <row r="431" spans="1:22" s="25" customFormat="1" ht="255.75" hidden="1" x14ac:dyDescent="0.25">
      <c r="A431" s="21"/>
      <c r="B431" s="22">
        <v>5</v>
      </c>
      <c r="C431" s="22" t="s">
        <v>784</v>
      </c>
      <c r="D431" s="22" t="s">
        <v>717</v>
      </c>
      <c r="E431" s="22" t="s">
        <v>913</v>
      </c>
      <c r="F431" s="22"/>
      <c r="G431" s="22"/>
      <c r="H431" s="23"/>
      <c r="I431" s="22"/>
      <c r="J431" s="24">
        <f>SUM(J426:J430)</f>
        <v>959430864</v>
      </c>
      <c r="K431" s="24">
        <f>SUM(K426:K430)</f>
        <v>457487873</v>
      </c>
      <c r="L431" s="22"/>
      <c r="M431" s="22"/>
      <c r="N431" s="23"/>
      <c r="O431" s="55"/>
      <c r="P431" s="56"/>
      <c r="Q431" s="56"/>
      <c r="R431" s="56"/>
      <c r="S431" s="56"/>
      <c r="T431" s="56"/>
      <c r="U431" s="55"/>
      <c r="V431" s="55"/>
    </row>
    <row r="432" spans="1:22" s="30" customFormat="1" ht="63.75" hidden="1" customHeight="1" x14ac:dyDescent="0.25">
      <c r="A432" s="18"/>
      <c r="B432" s="95">
        <f>B22+B66+B70+B98+B129+B175+B199+B221</f>
        <v>207</v>
      </c>
      <c r="C432" s="27" t="s">
        <v>914</v>
      </c>
      <c r="D432" s="27" t="s">
        <v>1737</v>
      </c>
      <c r="E432" s="27"/>
      <c r="F432" s="27"/>
      <c r="G432" s="27"/>
      <c r="H432" s="28"/>
      <c r="I432" s="27"/>
      <c r="J432" s="29">
        <f>J22+J66+J70+J98+J129+J175+J199+J221</f>
        <v>7588608587.2317657</v>
      </c>
      <c r="K432" s="29">
        <f>K22+K66+K70+K98+K129+K175+K199+K221</f>
        <v>5928445622.9699993</v>
      </c>
      <c r="L432" s="27"/>
      <c r="M432" s="27"/>
      <c r="N432" s="27"/>
      <c r="O432" s="57"/>
      <c r="P432" s="58"/>
      <c r="Q432" s="58"/>
      <c r="R432" s="58"/>
      <c r="S432" s="58"/>
      <c r="T432" s="58"/>
      <c r="U432" s="57"/>
      <c r="V432" s="59"/>
    </row>
    <row r="433" spans="1:22" s="30" customFormat="1" ht="61.5" hidden="1" customHeight="1" x14ac:dyDescent="0.25">
      <c r="A433" s="18"/>
      <c r="B433" s="95">
        <f>B295+B331+B350+B369+B380+B411+B425+B431</f>
        <v>172</v>
      </c>
      <c r="C433" s="27" t="s">
        <v>915</v>
      </c>
      <c r="D433" s="27" t="s">
        <v>1736</v>
      </c>
      <c r="E433" s="27"/>
      <c r="F433" s="27"/>
      <c r="G433" s="27"/>
      <c r="H433" s="28"/>
      <c r="I433" s="27"/>
      <c r="J433" s="29">
        <f>J295+J331+J350+J369+J380+J411+J425+J431</f>
        <v>26449384390.245605</v>
      </c>
      <c r="K433" s="29">
        <f>K295+K331+K350+K369+K380+K411+K425+K431</f>
        <v>15317023234.559999</v>
      </c>
      <c r="L433" s="27"/>
      <c r="M433" s="27"/>
      <c r="N433" s="27"/>
      <c r="O433" s="57"/>
      <c r="P433" s="58"/>
      <c r="Q433" s="58"/>
      <c r="R433" s="58"/>
      <c r="S433" s="58"/>
      <c r="T433" s="58"/>
      <c r="U433" s="57"/>
      <c r="V433" s="59"/>
    </row>
    <row r="434" spans="1:22" s="30" customFormat="1" ht="69" hidden="1" customHeight="1" x14ac:dyDescent="0.25">
      <c r="A434" s="18"/>
      <c r="B434" s="95">
        <f>B432+B433</f>
        <v>379</v>
      </c>
      <c r="C434" s="27" t="s">
        <v>68</v>
      </c>
      <c r="D434" s="27" t="s">
        <v>1744</v>
      </c>
      <c r="E434" s="27"/>
      <c r="F434" s="27"/>
      <c r="G434" s="27"/>
      <c r="H434" s="28"/>
      <c r="I434" s="27"/>
      <c r="J434" s="29">
        <f>J432+J433</f>
        <v>34037992977.477371</v>
      </c>
      <c r="K434" s="29">
        <f>K432+K433</f>
        <v>21245468857.529999</v>
      </c>
      <c r="L434" s="27"/>
      <c r="M434" s="27"/>
      <c r="N434" s="27"/>
      <c r="O434" s="57"/>
      <c r="P434" s="58"/>
      <c r="Q434" s="58"/>
      <c r="R434" s="58"/>
      <c r="S434" s="58"/>
      <c r="T434" s="58"/>
      <c r="U434" s="57"/>
      <c r="V434" s="59"/>
    </row>
    <row r="435" spans="1:22" s="18" customFormat="1" ht="74.25" hidden="1" customHeight="1" x14ac:dyDescent="0.25">
      <c r="B435" s="17"/>
      <c r="C435" s="109" t="s">
        <v>1743</v>
      </c>
      <c r="D435" s="98"/>
      <c r="E435" s="98"/>
      <c r="F435" s="98"/>
      <c r="G435" s="98"/>
      <c r="H435" s="98"/>
      <c r="I435" s="98"/>
      <c r="J435" s="98"/>
      <c r="K435" s="20"/>
      <c r="O435" s="43"/>
      <c r="P435" s="44"/>
      <c r="Q435" s="44"/>
      <c r="R435" s="44"/>
      <c r="S435" s="44"/>
      <c r="T435" s="44"/>
      <c r="U435" s="43"/>
      <c r="V435" s="45"/>
    </row>
    <row r="436" spans="1:22" s="18" customFormat="1" ht="71.25" hidden="1" customHeight="1" x14ac:dyDescent="0.25">
      <c r="B436" s="17"/>
      <c r="F436" s="153"/>
      <c r="G436" s="153"/>
      <c r="H436" s="164"/>
      <c r="J436" s="20"/>
      <c r="K436" s="20"/>
      <c r="L436" s="153"/>
      <c r="O436" s="165"/>
      <c r="P436" s="44"/>
      <c r="Q436" s="44"/>
      <c r="R436" s="44"/>
      <c r="S436" s="44"/>
      <c r="T436" s="44"/>
      <c r="U436" s="43"/>
      <c r="V436" s="45"/>
    </row>
  </sheetData>
  <autoFilter ref="B6:V436" xr:uid="{00000000-0009-0000-0000-000000000000}">
    <filterColumn colId="1">
      <filters>
        <filter val="Programul Dezvoltare Durabila"/>
        <filter val="Programul Dezvoltare Durabila _x000a_ACTIUNEA 4.1"/>
        <filter val="Programul Dezvoltare Durabila _x000a_ACTIUNEA 4.3"/>
        <filter val="Programul Dezvoltare Durabila _x000a_ACTIUNEA 4.5"/>
        <filter val="Programul Dezvoltare Durabila _x000a_ACTIUNEA 4.6"/>
        <filter val="Programul Dezvoltare Durabila _x000a_MOTRU_x000a_ACTIUNEA 4.2"/>
        <filter val="PROGRAMUL DEZVOLTARE DURABILA_x000a_"/>
        <filter val="PROGRAMUL DEZVOLTARE DURABILA_x000a_ACTIUNEA 4.4"/>
      </filters>
    </filterColumn>
  </autoFilter>
  <mergeCells count="25">
    <mergeCell ref="J395:J396"/>
    <mergeCell ref="K395:K396"/>
    <mergeCell ref="J388:J392"/>
    <mergeCell ref="K388:K392"/>
    <mergeCell ref="J406:J407"/>
    <mergeCell ref="K406:K407"/>
    <mergeCell ref="J393:J394"/>
    <mergeCell ref="K393:K394"/>
    <mergeCell ref="J408:J409"/>
    <mergeCell ref="K408:K409"/>
    <mergeCell ref="J398:J399"/>
    <mergeCell ref="K398:K399"/>
    <mergeCell ref="J400:J401"/>
    <mergeCell ref="K400:K401"/>
    <mergeCell ref="J403:J404"/>
    <mergeCell ref="K403:K404"/>
    <mergeCell ref="J381:J387"/>
    <mergeCell ref="K381:K387"/>
    <mergeCell ref="D3:L3"/>
    <mergeCell ref="J347:J349"/>
    <mergeCell ref="K347:K349"/>
    <mergeCell ref="J344:J345"/>
    <mergeCell ref="J339:J341"/>
    <mergeCell ref="K339:K341"/>
    <mergeCell ref="K344:K345"/>
  </mergeCells>
  <pageMargins left="0.70866141732283472" right="0.70866141732283472" top="0.74803149606299213" bottom="0.74803149606299213" header="0.31496062992125984" footer="0.31496062992125984"/>
  <pageSetup paperSize="8" scale="28" fitToHeight="0" orientation="landscape" r:id="rId1"/>
  <rowBreaks count="1" manualBreakCount="1">
    <brk id="39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22"/>
  <sheetViews>
    <sheetView view="pageBreakPreview" zoomScale="37" zoomScaleNormal="70" zoomScaleSheetLayoutView="37" workbookViewId="0">
      <pane ySplit="6" topLeftCell="A502" activePane="bottomLeft" state="frozen"/>
      <selection activeCell="G6" sqref="G6"/>
      <selection pane="bottomLeft" activeCell="D516" sqref="D516"/>
    </sheetView>
  </sheetViews>
  <sheetFormatPr defaultColWidth="9.140625" defaultRowHeight="23.25" x14ac:dyDescent="0.25"/>
  <cols>
    <col min="1" max="1" width="12.7109375" style="18" customWidth="1"/>
    <col min="2" max="2" width="10.28515625" style="17" customWidth="1"/>
    <col min="3" max="3" width="24.7109375" style="18" customWidth="1"/>
    <col min="4" max="4" width="35.5703125" style="18" customWidth="1"/>
    <col min="5" max="5" width="26" style="18" customWidth="1"/>
    <col min="6" max="6" width="59.140625" style="18" customWidth="1"/>
    <col min="7" max="7" width="61.85546875" style="18" customWidth="1"/>
    <col min="8" max="8" width="25.5703125" style="18" customWidth="1"/>
    <col min="9" max="9" width="29.42578125" style="18" customWidth="1"/>
    <col min="10" max="10" width="34.42578125" style="20" customWidth="1"/>
    <col min="11" max="11" width="33" style="20" customWidth="1"/>
    <col min="12" max="12" width="29" style="18" customWidth="1"/>
    <col min="13" max="13" width="73.5703125" style="18" customWidth="1"/>
    <col min="14" max="14" width="28" style="18" customWidth="1"/>
    <col min="15" max="15" width="26.7109375" style="43" customWidth="1"/>
    <col min="16" max="16" width="25.5703125" style="44" customWidth="1"/>
    <col min="17" max="17" width="27" style="44" customWidth="1"/>
    <col min="18" max="18" width="36.42578125" style="44" customWidth="1"/>
    <col min="19" max="19" width="29.140625" style="44" customWidth="1"/>
    <col min="20" max="20" width="29.85546875" style="44" customWidth="1"/>
    <col min="21" max="21" width="35.28515625" style="43" customWidth="1"/>
    <col min="22" max="22" width="37.7109375" style="45" customWidth="1"/>
    <col min="23" max="16384" width="9.140625" style="18"/>
  </cols>
  <sheetData>
    <row r="1" spans="2:22" s="19" customFormat="1" ht="83.25" customHeight="1" x14ac:dyDescent="0.25">
      <c r="B1" s="96"/>
      <c r="J1" s="97"/>
      <c r="K1" s="97"/>
      <c r="O1" s="44"/>
      <c r="P1" s="44"/>
      <c r="Q1" s="44"/>
      <c r="R1" s="44"/>
      <c r="S1" s="44"/>
      <c r="T1" s="44"/>
      <c r="U1" s="44"/>
      <c r="V1" s="94"/>
    </row>
    <row r="2" spans="2:22" s="19" customFormat="1" ht="69" customHeight="1" x14ac:dyDescent="0.25">
      <c r="B2" s="96"/>
      <c r="J2" s="97"/>
      <c r="K2" s="97"/>
      <c r="O2" s="44"/>
      <c r="P2" s="44"/>
      <c r="Q2" s="44"/>
      <c r="R2" s="44"/>
      <c r="S2" s="44"/>
      <c r="T2" s="44"/>
      <c r="U2" s="44"/>
      <c r="V2" s="94"/>
    </row>
    <row r="3" spans="2:22" s="19" customFormat="1" ht="155.25" customHeight="1" x14ac:dyDescent="0.25">
      <c r="B3" s="96"/>
      <c r="D3" s="286" t="s">
        <v>1735</v>
      </c>
      <c r="E3" s="287"/>
      <c r="F3" s="287"/>
      <c r="G3" s="287"/>
      <c r="H3" s="287"/>
      <c r="I3" s="287"/>
      <c r="J3" s="287"/>
      <c r="K3" s="287"/>
      <c r="L3" s="287"/>
      <c r="O3" s="44"/>
      <c r="P3" s="44"/>
      <c r="Q3" s="44"/>
      <c r="R3" s="44"/>
      <c r="S3" s="44"/>
      <c r="T3" s="44"/>
      <c r="U3" s="44"/>
      <c r="V3" s="94"/>
    </row>
    <row r="5" spans="2:22" ht="24" thickBot="1" x14ac:dyDescent="0.3"/>
    <row r="6" spans="2:22" s="38" customFormat="1" ht="166.5" x14ac:dyDescent="0.25">
      <c r="B6" s="39" t="s">
        <v>0</v>
      </c>
      <c r="C6" s="39" t="s">
        <v>4</v>
      </c>
      <c r="D6" s="39" t="s">
        <v>738</v>
      </c>
      <c r="E6" s="39" t="s">
        <v>1</v>
      </c>
      <c r="F6" s="39" t="s">
        <v>2</v>
      </c>
      <c r="G6" s="39" t="s">
        <v>3</v>
      </c>
      <c r="H6" s="39" t="s">
        <v>43</v>
      </c>
      <c r="I6" s="39" t="s">
        <v>47</v>
      </c>
      <c r="J6" s="40" t="s">
        <v>53</v>
      </c>
      <c r="K6" s="40" t="s">
        <v>54</v>
      </c>
      <c r="L6" s="39" t="s">
        <v>55</v>
      </c>
      <c r="M6" s="39" t="s">
        <v>48</v>
      </c>
      <c r="N6" s="39" t="s">
        <v>46</v>
      </c>
      <c r="O6" s="39" t="s">
        <v>402</v>
      </c>
      <c r="P6" s="39" t="s">
        <v>403</v>
      </c>
      <c r="Q6" s="41" t="s">
        <v>49</v>
      </c>
      <c r="R6" s="41" t="s">
        <v>50</v>
      </c>
      <c r="S6" s="41" t="s">
        <v>44</v>
      </c>
      <c r="T6" s="41" t="s">
        <v>45</v>
      </c>
      <c r="U6" s="41" t="s">
        <v>51</v>
      </c>
      <c r="V6" s="42" t="s">
        <v>52</v>
      </c>
    </row>
    <row r="7" spans="2:22" s="34" customFormat="1" ht="105" x14ac:dyDescent="0.25">
      <c r="B7" s="31">
        <v>1</v>
      </c>
      <c r="C7" s="31" t="s">
        <v>835</v>
      </c>
      <c r="D7" s="31" t="s">
        <v>739</v>
      </c>
      <c r="E7" s="31" t="s">
        <v>8</v>
      </c>
      <c r="F7" s="63" t="s">
        <v>156</v>
      </c>
      <c r="G7" s="63" t="s">
        <v>157</v>
      </c>
      <c r="H7" s="31" t="s">
        <v>494</v>
      </c>
      <c r="I7" s="31" t="s">
        <v>155</v>
      </c>
      <c r="J7" s="64">
        <v>35000000</v>
      </c>
      <c r="K7" s="33">
        <v>29750000</v>
      </c>
      <c r="L7" s="31" t="s">
        <v>74</v>
      </c>
      <c r="M7" s="65" t="s">
        <v>1188</v>
      </c>
      <c r="N7" s="31" t="s">
        <v>98</v>
      </c>
      <c r="O7" s="60" t="s">
        <v>867</v>
      </c>
      <c r="P7" s="61" t="s">
        <v>868</v>
      </c>
      <c r="Q7" s="61" t="s">
        <v>867</v>
      </c>
      <c r="R7" s="61" t="s">
        <v>868</v>
      </c>
      <c r="S7" s="61" t="s">
        <v>868</v>
      </c>
      <c r="T7" s="61" t="s">
        <v>870</v>
      </c>
      <c r="U7" s="61" t="s">
        <v>870</v>
      </c>
      <c r="V7" s="61" t="s">
        <v>888</v>
      </c>
    </row>
    <row r="8" spans="2:22" s="34" customFormat="1" ht="63" x14ac:dyDescent="0.25">
      <c r="B8" s="31">
        <f>1+B7</f>
        <v>2</v>
      </c>
      <c r="C8" s="31" t="s">
        <v>835</v>
      </c>
      <c r="D8" s="31" t="s">
        <v>739</v>
      </c>
      <c r="E8" s="31" t="s">
        <v>8</v>
      </c>
      <c r="F8" s="63" t="s">
        <v>1189</v>
      </c>
      <c r="G8" s="63" t="s">
        <v>158</v>
      </c>
      <c r="H8" s="31" t="s">
        <v>494</v>
      </c>
      <c r="I8" s="31" t="s">
        <v>155</v>
      </c>
      <c r="J8" s="64">
        <v>41000000</v>
      </c>
      <c r="K8" s="33">
        <v>34850000</v>
      </c>
      <c r="L8" s="31" t="s">
        <v>74</v>
      </c>
      <c r="M8" s="65" t="s">
        <v>1190</v>
      </c>
      <c r="N8" s="31" t="s">
        <v>98</v>
      </c>
      <c r="O8" s="60" t="s">
        <v>866</v>
      </c>
      <c r="P8" s="61" t="s">
        <v>867</v>
      </c>
      <c r="Q8" s="61" t="s">
        <v>866</v>
      </c>
      <c r="R8" s="61" t="s">
        <v>868</v>
      </c>
      <c r="S8" s="61" t="s">
        <v>868</v>
      </c>
      <c r="T8" s="61" t="s">
        <v>869</v>
      </c>
      <c r="U8" s="61" t="s">
        <v>870</v>
      </c>
      <c r="V8" s="61" t="s">
        <v>876</v>
      </c>
    </row>
    <row r="9" spans="2:22" s="34" customFormat="1" ht="63" x14ac:dyDescent="0.25">
      <c r="B9" s="31">
        <f t="shared" ref="B9:B23" si="0">1+B8</f>
        <v>3</v>
      </c>
      <c r="C9" s="31" t="s">
        <v>835</v>
      </c>
      <c r="D9" s="31" t="s">
        <v>739</v>
      </c>
      <c r="E9" s="31" t="s">
        <v>7</v>
      </c>
      <c r="F9" s="63" t="s">
        <v>159</v>
      </c>
      <c r="G9" s="63" t="s">
        <v>160</v>
      </c>
      <c r="H9" s="31" t="s">
        <v>495</v>
      </c>
      <c r="I9" s="31" t="s">
        <v>155</v>
      </c>
      <c r="J9" s="64">
        <v>30000000</v>
      </c>
      <c r="K9" s="33">
        <v>25500000</v>
      </c>
      <c r="L9" s="31" t="s">
        <v>74</v>
      </c>
      <c r="M9" s="65" t="s">
        <v>14</v>
      </c>
      <c r="N9" s="31" t="s">
        <v>98</v>
      </c>
      <c r="O9" s="60" t="s">
        <v>866</v>
      </c>
      <c r="P9" s="61" t="s">
        <v>867</v>
      </c>
      <c r="Q9" s="61" t="s">
        <v>866</v>
      </c>
      <c r="R9" s="61" t="s">
        <v>868</v>
      </c>
      <c r="S9" s="61" t="s">
        <v>868</v>
      </c>
      <c r="T9" s="61" t="s">
        <v>869</v>
      </c>
      <c r="U9" s="61" t="s">
        <v>869</v>
      </c>
      <c r="V9" s="61" t="s">
        <v>884</v>
      </c>
    </row>
    <row r="10" spans="2:22" s="34" customFormat="1" ht="126" x14ac:dyDescent="0.25">
      <c r="B10" s="31">
        <f t="shared" si="0"/>
        <v>4</v>
      </c>
      <c r="C10" s="31" t="s">
        <v>835</v>
      </c>
      <c r="D10" s="31" t="s">
        <v>739</v>
      </c>
      <c r="E10" s="31" t="s">
        <v>7</v>
      </c>
      <c r="F10" s="63" t="s">
        <v>1191</v>
      </c>
      <c r="G10" s="63" t="s">
        <v>1192</v>
      </c>
      <c r="H10" s="31" t="s">
        <v>495</v>
      </c>
      <c r="I10" s="31" t="s">
        <v>155</v>
      </c>
      <c r="J10" s="64">
        <v>8000000</v>
      </c>
      <c r="K10" s="33">
        <v>6800000</v>
      </c>
      <c r="L10" s="31" t="s">
        <v>74</v>
      </c>
      <c r="M10" s="65" t="s">
        <v>1193</v>
      </c>
      <c r="N10" s="31" t="s">
        <v>98</v>
      </c>
      <c r="O10" s="60" t="s">
        <v>867</v>
      </c>
      <c r="P10" s="61" t="s">
        <v>868</v>
      </c>
      <c r="Q10" s="61" t="s">
        <v>867</v>
      </c>
      <c r="R10" s="61" t="s">
        <v>869</v>
      </c>
      <c r="S10" s="61" t="s">
        <v>869</v>
      </c>
      <c r="T10" s="61" t="s">
        <v>870</v>
      </c>
      <c r="U10" s="61" t="s">
        <v>870</v>
      </c>
      <c r="V10" s="61" t="s">
        <v>892</v>
      </c>
    </row>
    <row r="11" spans="2:22" s="34" customFormat="1" ht="63" x14ac:dyDescent="0.25">
      <c r="B11" s="31">
        <f t="shared" si="0"/>
        <v>5</v>
      </c>
      <c r="C11" s="31" t="s">
        <v>835</v>
      </c>
      <c r="D11" s="31" t="s">
        <v>739</v>
      </c>
      <c r="E11" s="31" t="s">
        <v>9</v>
      </c>
      <c r="F11" s="63" t="s">
        <v>162</v>
      </c>
      <c r="G11" s="63" t="s">
        <v>163</v>
      </c>
      <c r="H11" s="31" t="s">
        <v>496</v>
      </c>
      <c r="I11" s="31" t="s">
        <v>155</v>
      </c>
      <c r="J11" s="64">
        <v>31000000</v>
      </c>
      <c r="K11" s="33">
        <v>26350000</v>
      </c>
      <c r="L11" s="31" t="s">
        <v>74</v>
      </c>
      <c r="M11" s="65" t="s">
        <v>130</v>
      </c>
      <c r="N11" s="32" t="s">
        <v>98</v>
      </c>
      <c r="O11" s="60" t="s">
        <v>868</v>
      </c>
      <c r="P11" s="61" t="s">
        <v>868</v>
      </c>
      <c r="Q11" s="61" t="s">
        <v>868</v>
      </c>
      <c r="R11" s="61" t="s">
        <v>869</v>
      </c>
      <c r="S11" s="61" t="s">
        <v>869</v>
      </c>
      <c r="T11" s="61" t="s">
        <v>870</v>
      </c>
      <c r="U11" s="61" t="s">
        <v>870</v>
      </c>
      <c r="V11" s="61" t="s">
        <v>885</v>
      </c>
    </row>
    <row r="12" spans="2:22" s="34" customFormat="1" ht="168" x14ac:dyDescent="0.25">
      <c r="B12" s="31">
        <f t="shared" si="0"/>
        <v>6</v>
      </c>
      <c r="C12" s="31" t="s">
        <v>835</v>
      </c>
      <c r="D12" s="31" t="s">
        <v>739</v>
      </c>
      <c r="E12" s="31" t="s">
        <v>12</v>
      </c>
      <c r="F12" s="63" t="s">
        <v>1194</v>
      </c>
      <c r="G12" s="63" t="s">
        <v>94</v>
      </c>
      <c r="H12" s="31" t="s">
        <v>498</v>
      </c>
      <c r="I12" s="31" t="s">
        <v>155</v>
      </c>
      <c r="J12" s="66">
        <v>200000000</v>
      </c>
      <c r="K12" s="67">
        <v>170000000</v>
      </c>
      <c r="L12" s="31" t="s">
        <v>74</v>
      </c>
      <c r="M12" s="68" t="s">
        <v>1195</v>
      </c>
      <c r="N12" s="32" t="s">
        <v>98</v>
      </c>
      <c r="O12" s="60" t="s">
        <v>868</v>
      </c>
      <c r="P12" s="61" t="s">
        <v>871</v>
      </c>
      <c r="Q12" s="61" t="s">
        <v>868</v>
      </c>
      <c r="R12" s="61" t="s">
        <v>872</v>
      </c>
      <c r="S12" s="61" t="s">
        <v>872</v>
      </c>
      <c r="T12" s="61" t="s">
        <v>880</v>
      </c>
      <c r="U12" s="61" t="s">
        <v>879</v>
      </c>
      <c r="V12" s="61" t="s">
        <v>877</v>
      </c>
    </row>
    <row r="13" spans="2:22" s="34" customFormat="1" ht="168" x14ac:dyDescent="0.25">
      <c r="B13" s="31">
        <f t="shared" si="0"/>
        <v>7</v>
      </c>
      <c r="C13" s="31" t="s">
        <v>835</v>
      </c>
      <c r="D13" s="31" t="s">
        <v>739</v>
      </c>
      <c r="E13" s="31" t="s">
        <v>12</v>
      </c>
      <c r="F13" s="63" t="s">
        <v>1196</v>
      </c>
      <c r="G13" s="63" t="s">
        <v>94</v>
      </c>
      <c r="H13" s="31" t="s">
        <v>498</v>
      </c>
      <c r="I13" s="31" t="s">
        <v>155</v>
      </c>
      <c r="J13" s="66">
        <v>12500000</v>
      </c>
      <c r="K13" s="67">
        <v>10625000</v>
      </c>
      <c r="L13" s="31" t="s">
        <v>74</v>
      </c>
      <c r="M13" s="68" t="s">
        <v>1197</v>
      </c>
      <c r="N13" s="32" t="s">
        <v>98</v>
      </c>
      <c r="O13" s="60" t="s">
        <v>868</v>
      </c>
      <c r="P13" s="61" t="s">
        <v>871</v>
      </c>
      <c r="Q13" s="61" t="s">
        <v>868</v>
      </c>
      <c r="R13" s="61" t="s">
        <v>872</v>
      </c>
      <c r="S13" s="61" t="s">
        <v>872</v>
      </c>
      <c r="T13" s="61" t="s">
        <v>880</v>
      </c>
      <c r="U13" s="61" t="s">
        <v>879</v>
      </c>
      <c r="V13" s="61" t="s">
        <v>877</v>
      </c>
    </row>
    <row r="14" spans="2:22" s="34" customFormat="1" ht="189" x14ac:dyDescent="0.25">
      <c r="B14" s="31">
        <f t="shared" si="0"/>
        <v>8</v>
      </c>
      <c r="C14" s="31" t="s">
        <v>835</v>
      </c>
      <c r="D14" s="31" t="s">
        <v>739</v>
      </c>
      <c r="E14" s="31" t="s">
        <v>164</v>
      </c>
      <c r="F14" s="69" t="s">
        <v>1198</v>
      </c>
      <c r="G14" s="63" t="s">
        <v>165</v>
      </c>
      <c r="H14" s="31" t="s">
        <v>499</v>
      </c>
      <c r="I14" s="31" t="s">
        <v>155</v>
      </c>
      <c r="J14" s="67">
        <v>40000000</v>
      </c>
      <c r="K14" s="67">
        <v>34000000</v>
      </c>
      <c r="L14" s="31" t="s">
        <v>74</v>
      </c>
      <c r="M14" s="65" t="s">
        <v>497</v>
      </c>
      <c r="N14" s="31" t="s">
        <v>98</v>
      </c>
      <c r="O14" s="60" t="s">
        <v>868</v>
      </c>
      <c r="P14" s="60" t="s">
        <v>872</v>
      </c>
      <c r="Q14" s="61" t="s">
        <v>868</v>
      </c>
      <c r="R14" s="61" t="s">
        <v>872</v>
      </c>
      <c r="S14" s="61" t="s">
        <v>872</v>
      </c>
      <c r="T14" s="61" t="s">
        <v>879</v>
      </c>
      <c r="U14" s="61" t="s">
        <v>879</v>
      </c>
      <c r="V14" s="61" t="s">
        <v>876</v>
      </c>
    </row>
    <row r="15" spans="2:22" s="34" customFormat="1" ht="210" x14ac:dyDescent="0.25">
      <c r="B15" s="31">
        <f t="shared" si="0"/>
        <v>9</v>
      </c>
      <c r="C15" s="31" t="s">
        <v>835</v>
      </c>
      <c r="D15" s="31" t="s">
        <v>739</v>
      </c>
      <c r="E15" s="31" t="s">
        <v>164</v>
      </c>
      <c r="F15" s="69" t="s">
        <v>1199</v>
      </c>
      <c r="G15" s="63" t="s">
        <v>165</v>
      </c>
      <c r="H15" s="31" t="s">
        <v>499</v>
      </c>
      <c r="I15" s="31" t="s">
        <v>155</v>
      </c>
      <c r="J15" s="67">
        <v>5000000</v>
      </c>
      <c r="K15" s="67">
        <v>4250000</v>
      </c>
      <c r="L15" s="31" t="s">
        <v>74</v>
      </c>
      <c r="M15" s="65" t="s">
        <v>1197</v>
      </c>
      <c r="N15" s="31" t="s">
        <v>98</v>
      </c>
      <c r="O15" s="60" t="s">
        <v>868</v>
      </c>
      <c r="P15" s="60" t="s">
        <v>872</v>
      </c>
      <c r="Q15" s="61" t="s">
        <v>868</v>
      </c>
      <c r="R15" s="61" t="s">
        <v>872</v>
      </c>
      <c r="S15" s="61" t="s">
        <v>872</v>
      </c>
      <c r="T15" s="61" t="s">
        <v>879</v>
      </c>
      <c r="U15" s="61" t="s">
        <v>879</v>
      </c>
      <c r="V15" s="61" t="s">
        <v>876</v>
      </c>
    </row>
    <row r="16" spans="2:22" s="34" customFormat="1" ht="63" x14ac:dyDescent="0.25">
      <c r="B16" s="31">
        <f t="shared" si="0"/>
        <v>10</v>
      </c>
      <c r="C16" s="31" t="s">
        <v>835</v>
      </c>
      <c r="D16" s="31" t="s">
        <v>739</v>
      </c>
      <c r="E16" s="31" t="s">
        <v>16</v>
      </c>
      <c r="F16" s="63" t="s">
        <v>1200</v>
      </c>
      <c r="G16" s="63" t="s">
        <v>166</v>
      </c>
      <c r="H16" s="31" t="s">
        <v>500</v>
      </c>
      <c r="I16" s="31" t="s">
        <v>155</v>
      </c>
      <c r="J16" s="64">
        <v>162000000</v>
      </c>
      <c r="K16" s="33">
        <v>137700000</v>
      </c>
      <c r="L16" s="31" t="s">
        <v>74</v>
      </c>
      <c r="M16" s="65" t="s">
        <v>497</v>
      </c>
      <c r="N16" s="32" t="s">
        <v>98</v>
      </c>
      <c r="O16" s="60" t="s">
        <v>867</v>
      </c>
      <c r="P16" s="61" t="s">
        <v>871</v>
      </c>
      <c r="Q16" s="61" t="s">
        <v>867</v>
      </c>
      <c r="R16" s="61" t="s">
        <v>871</v>
      </c>
      <c r="S16" s="61" t="s">
        <v>872</v>
      </c>
      <c r="T16" s="61" t="s">
        <v>880</v>
      </c>
      <c r="U16" s="61" t="s">
        <v>880</v>
      </c>
      <c r="V16" s="61" t="s">
        <v>887</v>
      </c>
    </row>
    <row r="17" spans="1:22" s="34" customFormat="1" ht="84" x14ac:dyDescent="0.25">
      <c r="B17" s="31">
        <f t="shared" si="0"/>
        <v>11</v>
      </c>
      <c r="C17" s="31" t="s">
        <v>835</v>
      </c>
      <c r="D17" s="31" t="s">
        <v>739</v>
      </c>
      <c r="E17" s="31" t="s">
        <v>16</v>
      </c>
      <c r="F17" s="63" t="s">
        <v>1201</v>
      </c>
      <c r="G17" s="63" t="s">
        <v>166</v>
      </c>
      <c r="H17" s="31" t="s">
        <v>500</v>
      </c>
      <c r="I17" s="31" t="s">
        <v>155</v>
      </c>
      <c r="J17" s="64">
        <v>12500000</v>
      </c>
      <c r="K17" s="33">
        <v>10625000</v>
      </c>
      <c r="L17" s="31" t="s">
        <v>74</v>
      </c>
      <c r="M17" s="65" t="s">
        <v>1197</v>
      </c>
      <c r="N17" s="32" t="s">
        <v>98</v>
      </c>
      <c r="O17" s="60" t="s">
        <v>867</v>
      </c>
      <c r="P17" s="61" t="s">
        <v>871</v>
      </c>
      <c r="Q17" s="61" t="s">
        <v>867</v>
      </c>
      <c r="R17" s="61" t="s">
        <v>871</v>
      </c>
      <c r="S17" s="61" t="s">
        <v>872</v>
      </c>
      <c r="T17" s="61" t="s">
        <v>880</v>
      </c>
      <c r="U17" s="61" t="s">
        <v>880</v>
      </c>
      <c r="V17" s="61" t="s">
        <v>887</v>
      </c>
    </row>
    <row r="18" spans="1:22" s="34" customFormat="1" ht="126" x14ac:dyDescent="0.25">
      <c r="B18" s="31">
        <f t="shared" si="0"/>
        <v>12</v>
      </c>
      <c r="C18" s="31" t="s">
        <v>835</v>
      </c>
      <c r="D18" s="31" t="s">
        <v>739</v>
      </c>
      <c r="E18" s="31" t="s">
        <v>13</v>
      </c>
      <c r="F18" s="63" t="s">
        <v>167</v>
      </c>
      <c r="G18" s="63" t="s">
        <v>168</v>
      </c>
      <c r="H18" s="31" t="s">
        <v>501</v>
      </c>
      <c r="I18" s="31" t="s">
        <v>155</v>
      </c>
      <c r="J18" s="64">
        <v>182000000</v>
      </c>
      <c r="K18" s="33">
        <v>154700000</v>
      </c>
      <c r="L18" s="31" t="s">
        <v>74</v>
      </c>
      <c r="M18" s="65" t="s">
        <v>502</v>
      </c>
      <c r="N18" s="31" t="s">
        <v>98</v>
      </c>
      <c r="O18" s="60" t="s">
        <v>866</v>
      </c>
      <c r="P18" s="61" t="s">
        <v>870</v>
      </c>
      <c r="Q18" s="61" t="s">
        <v>866</v>
      </c>
      <c r="R18" s="61" t="s">
        <v>871</v>
      </c>
      <c r="S18" s="61" t="s">
        <v>871</v>
      </c>
      <c r="T18" s="61" t="s">
        <v>871</v>
      </c>
      <c r="U18" s="61" t="s">
        <v>871</v>
      </c>
      <c r="V18" s="61" t="s">
        <v>889</v>
      </c>
    </row>
    <row r="19" spans="1:22" s="34" customFormat="1" ht="189" x14ac:dyDescent="0.25">
      <c r="B19" s="31">
        <f t="shared" si="0"/>
        <v>13</v>
      </c>
      <c r="C19" s="31" t="s">
        <v>835</v>
      </c>
      <c r="D19" s="31" t="s">
        <v>739</v>
      </c>
      <c r="E19" s="31" t="s">
        <v>6</v>
      </c>
      <c r="F19" s="63" t="s">
        <v>1202</v>
      </c>
      <c r="G19" s="63" t="s">
        <v>169</v>
      </c>
      <c r="H19" s="31" t="s">
        <v>503</v>
      </c>
      <c r="I19" s="31" t="s">
        <v>155</v>
      </c>
      <c r="J19" s="64">
        <v>60500000</v>
      </c>
      <c r="K19" s="33">
        <v>39325000</v>
      </c>
      <c r="L19" s="31" t="s">
        <v>74</v>
      </c>
      <c r="M19" s="65" t="s">
        <v>1203</v>
      </c>
      <c r="N19" s="31" t="s">
        <v>98</v>
      </c>
      <c r="O19" s="60" t="s">
        <v>867</v>
      </c>
      <c r="P19" s="61" t="s">
        <v>871</v>
      </c>
      <c r="Q19" s="61" t="s">
        <v>867</v>
      </c>
      <c r="R19" s="61" t="s">
        <v>872</v>
      </c>
      <c r="S19" s="61" t="s">
        <v>872</v>
      </c>
      <c r="T19" s="61" t="s">
        <v>880</v>
      </c>
      <c r="U19" s="61" t="s">
        <v>880</v>
      </c>
      <c r="V19" s="61" t="s">
        <v>877</v>
      </c>
    </row>
    <row r="20" spans="1:22" s="34" customFormat="1" ht="210" x14ac:dyDescent="0.25">
      <c r="B20" s="31">
        <f t="shared" si="0"/>
        <v>14</v>
      </c>
      <c r="C20" s="31" t="s">
        <v>835</v>
      </c>
      <c r="D20" s="31" t="s">
        <v>739</v>
      </c>
      <c r="E20" s="31" t="s">
        <v>6</v>
      </c>
      <c r="F20" s="63" t="s">
        <v>1204</v>
      </c>
      <c r="G20" s="63" t="s">
        <v>169</v>
      </c>
      <c r="H20" s="31" t="s">
        <v>503</v>
      </c>
      <c r="I20" s="31" t="s">
        <v>155</v>
      </c>
      <c r="J20" s="64">
        <v>9000000</v>
      </c>
      <c r="K20" s="33">
        <v>5850000</v>
      </c>
      <c r="L20" s="31" t="s">
        <v>74</v>
      </c>
      <c r="M20" s="65" t="s">
        <v>1197</v>
      </c>
      <c r="N20" s="31" t="s">
        <v>98</v>
      </c>
      <c r="O20" s="60" t="s">
        <v>867</v>
      </c>
      <c r="P20" s="61" t="s">
        <v>871</v>
      </c>
      <c r="Q20" s="61" t="s">
        <v>867</v>
      </c>
      <c r="R20" s="61" t="s">
        <v>872</v>
      </c>
      <c r="S20" s="61" t="s">
        <v>872</v>
      </c>
      <c r="T20" s="61" t="s">
        <v>880</v>
      </c>
      <c r="U20" s="61" t="s">
        <v>880</v>
      </c>
      <c r="V20" s="61" t="s">
        <v>877</v>
      </c>
    </row>
    <row r="21" spans="1:22" s="34" customFormat="1" ht="63" x14ac:dyDescent="0.25">
      <c r="B21" s="31">
        <f t="shared" si="0"/>
        <v>15</v>
      </c>
      <c r="C21" s="31" t="s">
        <v>835</v>
      </c>
      <c r="D21" s="31" t="s">
        <v>739</v>
      </c>
      <c r="E21" s="31" t="s">
        <v>6</v>
      </c>
      <c r="F21" s="63" t="s">
        <v>1205</v>
      </c>
      <c r="G21" s="63" t="s">
        <v>169</v>
      </c>
      <c r="H21" s="31" t="s">
        <v>503</v>
      </c>
      <c r="I21" s="31" t="s">
        <v>155</v>
      </c>
      <c r="J21" s="64">
        <v>19700000</v>
      </c>
      <c r="K21" s="33">
        <v>12805000</v>
      </c>
      <c r="L21" s="31" t="s">
        <v>74</v>
      </c>
      <c r="M21" s="65" t="s">
        <v>504</v>
      </c>
      <c r="N21" s="31" t="s">
        <v>98</v>
      </c>
      <c r="O21" s="60" t="s">
        <v>867</v>
      </c>
      <c r="P21" s="61" t="s">
        <v>871</v>
      </c>
      <c r="Q21" s="61" t="s">
        <v>867</v>
      </c>
      <c r="R21" s="61" t="s">
        <v>872</v>
      </c>
      <c r="S21" s="61" t="s">
        <v>872</v>
      </c>
      <c r="T21" s="61" t="s">
        <v>880</v>
      </c>
      <c r="U21" s="61" t="s">
        <v>880</v>
      </c>
      <c r="V21" s="61" t="s">
        <v>877</v>
      </c>
    </row>
    <row r="22" spans="1:22" s="34" customFormat="1" ht="105" x14ac:dyDescent="0.25">
      <c r="B22" s="31">
        <f t="shared" si="0"/>
        <v>16</v>
      </c>
      <c r="C22" s="31" t="s">
        <v>835</v>
      </c>
      <c r="D22" s="31" t="s">
        <v>739</v>
      </c>
      <c r="E22" s="31" t="s">
        <v>17</v>
      </c>
      <c r="F22" s="63" t="s">
        <v>170</v>
      </c>
      <c r="G22" s="63" t="s">
        <v>171</v>
      </c>
      <c r="H22" s="31" t="s">
        <v>505</v>
      </c>
      <c r="I22" s="31" t="s">
        <v>155</v>
      </c>
      <c r="J22" s="64">
        <v>65000000</v>
      </c>
      <c r="K22" s="33">
        <v>55250000</v>
      </c>
      <c r="L22" s="31" t="s">
        <v>74</v>
      </c>
      <c r="M22" s="65" t="s">
        <v>506</v>
      </c>
      <c r="N22" s="31" t="s">
        <v>98</v>
      </c>
      <c r="O22" s="60" t="s">
        <v>867</v>
      </c>
      <c r="P22" s="61" t="s">
        <v>870</v>
      </c>
      <c r="Q22" s="61" t="s">
        <v>867</v>
      </c>
      <c r="R22" s="61" t="s">
        <v>871</v>
      </c>
      <c r="S22" s="61" t="s">
        <v>871</v>
      </c>
      <c r="T22" s="61" t="s">
        <v>872</v>
      </c>
      <c r="U22" s="61" t="s">
        <v>872</v>
      </c>
      <c r="V22" s="61" t="s">
        <v>888</v>
      </c>
    </row>
    <row r="23" spans="1:22" s="34" customFormat="1" ht="126" x14ac:dyDescent="0.25">
      <c r="B23" s="31">
        <f t="shared" si="0"/>
        <v>17</v>
      </c>
      <c r="C23" s="31" t="s">
        <v>835</v>
      </c>
      <c r="D23" s="31" t="s">
        <v>739</v>
      </c>
      <c r="E23" s="31" t="s">
        <v>17</v>
      </c>
      <c r="F23" s="63" t="s">
        <v>1206</v>
      </c>
      <c r="G23" s="63" t="s">
        <v>171</v>
      </c>
      <c r="H23" s="31" t="s">
        <v>505</v>
      </c>
      <c r="I23" s="31" t="s">
        <v>155</v>
      </c>
      <c r="J23" s="64">
        <v>45600000</v>
      </c>
      <c r="K23" s="33">
        <v>38760000</v>
      </c>
      <c r="L23" s="31" t="s">
        <v>74</v>
      </c>
      <c r="M23" s="65" t="s">
        <v>1207</v>
      </c>
      <c r="N23" s="31" t="s">
        <v>98</v>
      </c>
      <c r="O23" s="60" t="s">
        <v>867</v>
      </c>
      <c r="P23" s="61" t="s">
        <v>870</v>
      </c>
      <c r="Q23" s="61" t="s">
        <v>867</v>
      </c>
      <c r="R23" s="61" t="s">
        <v>871</v>
      </c>
      <c r="S23" s="61" t="s">
        <v>871</v>
      </c>
      <c r="T23" s="61" t="s">
        <v>872</v>
      </c>
      <c r="U23" s="61" t="s">
        <v>872</v>
      </c>
      <c r="V23" s="61" t="s">
        <v>888</v>
      </c>
    </row>
    <row r="24" spans="1:22" s="25" customFormat="1" ht="69.75" x14ac:dyDescent="0.25">
      <c r="A24" s="21"/>
      <c r="B24" s="22">
        <v>17</v>
      </c>
      <c r="C24" s="22" t="s">
        <v>835</v>
      </c>
      <c r="D24" s="22" t="s">
        <v>739</v>
      </c>
      <c r="E24" s="22" t="s">
        <v>1208</v>
      </c>
      <c r="F24" s="22"/>
      <c r="G24" s="22"/>
      <c r="H24" s="22"/>
      <c r="I24" s="22"/>
      <c r="J24" s="24">
        <f>SUM(J7:J23)</f>
        <v>958800000</v>
      </c>
      <c r="K24" s="24">
        <f>SUM(K7:K23)</f>
        <v>797140000</v>
      </c>
      <c r="L24" s="22"/>
      <c r="M24" s="22"/>
      <c r="N24" s="23"/>
      <c r="O24" s="70"/>
      <c r="P24" s="71"/>
      <c r="Q24" s="71"/>
      <c r="R24" s="71"/>
      <c r="S24" s="71"/>
      <c r="T24" s="71"/>
      <c r="U24" s="70"/>
      <c r="V24" s="70"/>
    </row>
    <row r="25" spans="1:22" s="34" customFormat="1" ht="231" x14ac:dyDescent="0.25">
      <c r="A25" s="35"/>
      <c r="B25" s="31">
        <v>1</v>
      </c>
      <c r="C25" s="31" t="s">
        <v>836</v>
      </c>
      <c r="D25" s="31" t="s">
        <v>740</v>
      </c>
      <c r="E25" s="31" t="s">
        <v>8</v>
      </c>
      <c r="F25" s="63" t="s">
        <v>1209</v>
      </c>
      <c r="G25" s="63" t="s">
        <v>507</v>
      </c>
      <c r="H25" s="31" t="s">
        <v>508</v>
      </c>
      <c r="I25" s="31" t="s">
        <v>172</v>
      </c>
      <c r="J25" s="33">
        <v>2000000</v>
      </c>
      <c r="K25" s="33">
        <v>1700000</v>
      </c>
      <c r="L25" s="31" t="s">
        <v>74</v>
      </c>
      <c r="M25" s="31" t="s">
        <v>823</v>
      </c>
      <c r="N25" s="31" t="s">
        <v>57</v>
      </c>
      <c r="O25" s="60" t="s">
        <v>867</v>
      </c>
      <c r="P25" s="60" t="s">
        <v>869</v>
      </c>
      <c r="Q25" s="61" t="s">
        <v>868</v>
      </c>
      <c r="R25" s="61" t="s">
        <v>870</v>
      </c>
      <c r="S25" s="61" t="s">
        <v>869</v>
      </c>
      <c r="T25" s="61" t="s">
        <v>871</v>
      </c>
      <c r="U25" s="61" t="s">
        <v>869</v>
      </c>
      <c r="V25" s="61" t="s">
        <v>893</v>
      </c>
    </row>
    <row r="26" spans="1:22" s="34" customFormat="1" ht="189" x14ac:dyDescent="0.25">
      <c r="A26" s="35"/>
      <c r="B26" s="31">
        <f>B25+1</f>
        <v>2</v>
      </c>
      <c r="C26" s="31" t="s">
        <v>836</v>
      </c>
      <c r="D26" s="31" t="s">
        <v>740</v>
      </c>
      <c r="E26" s="31" t="s">
        <v>8</v>
      </c>
      <c r="F26" s="63" t="s">
        <v>1210</v>
      </c>
      <c r="G26" s="63" t="s">
        <v>1211</v>
      </c>
      <c r="H26" s="31" t="s">
        <v>508</v>
      </c>
      <c r="I26" s="31" t="s">
        <v>172</v>
      </c>
      <c r="J26" s="33">
        <v>37026853</v>
      </c>
      <c r="K26" s="33">
        <v>31472825</v>
      </c>
      <c r="L26" s="31" t="s">
        <v>74</v>
      </c>
      <c r="M26" s="31" t="s">
        <v>1212</v>
      </c>
      <c r="N26" s="32" t="s">
        <v>57</v>
      </c>
      <c r="O26" s="60" t="s">
        <v>868</v>
      </c>
      <c r="P26" s="61" t="s">
        <v>870</v>
      </c>
      <c r="Q26" s="61" t="s">
        <v>868</v>
      </c>
      <c r="R26" s="61" t="s">
        <v>871</v>
      </c>
      <c r="S26" s="61" t="s">
        <v>869</v>
      </c>
      <c r="T26" s="61" t="s">
        <v>872</v>
      </c>
      <c r="U26" s="61" t="s">
        <v>870</v>
      </c>
      <c r="V26" s="61" t="s">
        <v>893</v>
      </c>
    </row>
    <row r="27" spans="1:22" s="34" customFormat="1" ht="210" x14ac:dyDescent="0.25">
      <c r="A27" s="35"/>
      <c r="B27" s="31">
        <f t="shared" ref="B27:B80" si="1">B26+1</f>
        <v>3</v>
      </c>
      <c r="C27" s="31" t="s">
        <v>836</v>
      </c>
      <c r="D27" s="31" t="s">
        <v>740</v>
      </c>
      <c r="E27" s="31" t="s">
        <v>8</v>
      </c>
      <c r="F27" s="63" t="s">
        <v>1213</v>
      </c>
      <c r="G27" s="63" t="s">
        <v>1214</v>
      </c>
      <c r="H27" s="31" t="s">
        <v>508</v>
      </c>
      <c r="I27" s="31" t="s">
        <v>172</v>
      </c>
      <c r="J27" s="33">
        <v>10370365</v>
      </c>
      <c r="K27" s="33">
        <v>8814810</v>
      </c>
      <c r="L27" s="31" t="s">
        <v>74</v>
      </c>
      <c r="M27" s="31" t="s">
        <v>1215</v>
      </c>
      <c r="N27" s="31" t="s">
        <v>57</v>
      </c>
      <c r="O27" s="60" t="s">
        <v>868</v>
      </c>
      <c r="P27" s="61" t="s">
        <v>870</v>
      </c>
      <c r="Q27" s="61" t="s">
        <v>868</v>
      </c>
      <c r="R27" s="61" t="s">
        <v>871</v>
      </c>
      <c r="S27" s="61" t="s">
        <v>869</v>
      </c>
      <c r="T27" s="61" t="s">
        <v>872</v>
      </c>
      <c r="U27" s="61" t="s">
        <v>870</v>
      </c>
      <c r="V27" s="61" t="s">
        <v>893</v>
      </c>
    </row>
    <row r="28" spans="1:22" s="34" customFormat="1" ht="189" x14ac:dyDescent="0.25">
      <c r="A28" s="35"/>
      <c r="B28" s="31">
        <f t="shared" si="1"/>
        <v>4</v>
      </c>
      <c r="C28" s="31" t="s">
        <v>836</v>
      </c>
      <c r="D28" s="31" t="s">
        <v>740</v>
      </c>
      <c r="E28" s="31" t="s">
        <v>9</v>
      </c>
      <c r="F28" s="63" t="s">
        <v>1216</v>
      </c>
      <c r="G28" s="63" t="s">
        <v>509</v>
      </c>
      <c r="H28" s="31" t="s">
        <v>510</v>
      </c>
      <c r="I28" s="31" t="s">
        <v>172</v>
      </c>
      <c r="J28" s="33">
        <v>14149027</v>
      </c>
      <c r="K28" s="33">
        <v>12026673</v>
      </c>
      <c r="L28" s="31" t="s">
        <v>74</v>
      </c>
      <c r="M28" s="31" t="s">
        <v>511</v>
      </c>
      <c r="N28" s="31" t="s">
        <v>57</v>
      </c>
      <c r="O28" s="60" t="s">
        <v>866</v>
      </c>
      <c r="P28" s="61" t="s">
        <v>868</v>
      </c>
      <c r="Q28" s="61" t="s">
        <v>867</v>
      </c>
      <c r="R28" s="61" t="s">
        <v>869</v>
      </c>
      <c r="S28" s="61" t="s">
        <v>868</v>
      </c>
      <c r="T28" s="61" t="s">
        <v>870</v>
      </c>
      <c r="U28" s="61" t="s">
        <v>868</v>
      </c>
      <c r="V28" s="61" t="s">
        <v>893</v>
      </c>
    </row>
    <row r="29" spans="1:22" s="34" customFormat="1" ht="210" x14ac:dyDescent="0.25">
      <c r="A29" s="35"/>
      <c r="B29" s="31">
        <f t="shared" si="1"/>
        <v>5</v>
      </c>
      <c r="C29" s="31" t="s">
        <v>836</v>
      </c>
      <c r="D29" s="31" t="s">
        <v>740</v>
      </c>
      <c r="E29" s="31" t="s">
        <v>9</v>
      </c>
      <c r="F29" s="63" t="s">
        <v>1217</v>
      </c>
      <c r="G29" s="63" t="s">
        <v>512</v>
      </c>
      <c r="H29" s="31" t="s">
        <v>510</v>
      </c>
      <c r="I29" s="31" t="s">
        <v>719</v>
      </c>
      <c r="J29" s="33">
        <v>1572114</v>
      </c>
      <c r="K29" s="33">
        <v>1336297</v>
      </c>
      <c r="L29" s="31" t="s">
        <v>74</v>
      </c>
      <c r="M29" s="31" t="s">
        <v>824</v>
      </c>
      <c r="N29" s="31" t="s">
        <v>57</v>
      </c>
      <c r="O29" s="60" t="s">
        <v>866</v>
      </c>
      <c r="P29" s="61" t="s">
        <v>868</v>
      </c>
      <c r="Q29" s="61" t="s">
        <v>867</v>
      </c>
      <c r="R29" s="61" t="s">
        <v>869</v>
      </c>
      <c r="S29" s="61" t="s">
        <v>868</v>
      </c>
      <c r="T29" s="61" t="s">
        <v>870</v>
      </c>
      <c r="U29" s="61" t="s">
        <v>868</v>
      </c>
      <c r="V29" s="61" t="s">
        <v>893</v>
      </c>
    </row>
    <row r="30" spans="1:22" s="34" customFormat="1" ht="147" x14ac:dyDescent="0.25">
      <c r="A30" s="35"/>
      <c r="B30" s="31">
        <f t="shared" si="1"/>
        <v>6</v>
      </c>
      <c r="C30" s="31" t="s">
        <v>836</v>
      </c>
      <c r="D30" s="31" t="s">
        <v>740</v>
      </c>
      <c r="E30" s="31" t="s">
        <v>9</v>
      </c>
      <c r="F30" s="63" t="s">
        <v>1218</v>
      </c>
      <c r="G30" s="63" t="s">
        <v>1219</v>
      </c>
      <c r="H30" s="31" t="s">
        <v>510</v>
      </c>
      <c r="I30" s="31" t="s">
        <v>172</v>
      </c>
      <c r="J30" s="33">
        <v>29411764.705882352</v>
      </c>
      <c r="K30" s="33">
        <v>25000000</v>
      </c>
      <c r="L30" s="31" t="s">
        <v>74</v>
      </c>
      <c r="M30" s="31" t="s">
        <v>176</v>
      </c>
      <c r="N30" s="31" t="s">
        <v>56</v>
      </c>
      <c r="O30" s="60" t="s">
        <v>867</v>
      </c>
      <c r="P30" s="60" t="s">
        <v>869</v>
      </c>
      <c r="Q30" s="61" t="s">
        <v>868</v>
      </c>
      <c r="R30" s="61" t="s">
        <v>870</v>
      </c>
      <c r="S30" s="61" t="s">
        <v>869</v>
      </c>
      <c r="T30" s="61" t="s">
        <v>871</v>
      </c>
      <c r="U30" s="61" t="s">
        <v>869</v>
      </c>
      <c r="V30" s="61" t="s">
        <v>893</v>
      </c>
    </row>
    <row r="31" spans="1:22" s="34" customFormat="1" ht="147" x14ac:dyDescent="0.25">
      <c r="A31" s="35"/>
      <c r="B31" s="31">
        <f t="shared" si="1"/>
        <v>7</v>
      </c>
      <c r="C31" s="31" t="s">
        <v>836</v>
      </c>
      <c r="D31" s="31" t="s">
        <v>740</v>
      </c>
      <c r="E31" s="31" t="s">
        <v>7</v>
      </c>
      <c r="F31" s="63" t="s">
        <v>1220</v>
      </c>
      <c r="G31" s="63" t="s">
        <v>1221</v>
      </c>
      <c r="H31" s="31" t="s">
        <v>513</v>
      </c>
      <c r="I31" s="31" t="s">
        <v>172</v>
      </c>
      <c r="J31" s="33">
        <v>11764706</v>
      </c>
      <c r="K31" s="33">
        <v>10000000</v>
      </c>
      <c r="L31" s="31" t="s">
        <v>74</v>
      </c>
      <c r="M31" s="31" t="s">
        <v>1222</v>
      </c>
      <c r="N31" s="31" t="s">
        <v>57</v>
      </c>
      <c r="O31" s="60" t="s">
        <v>867</v>
      </c>
      <c r="P31" s="60" t="s">
        <v>869</v>
      </c>
      <c r="Q31" s="61" t="s">
        <v>868</v>
      </c>
      <c r="R31" s="61" t="s">
        <v>870</v>
      </c>
      <c r="S31" s="61" t="s">
        <v>869</v>
      </c>
      <c r="T31" s="61" t="s">
        <v>871</v>
      </c>
      <c r="U31" s="61" t="s">
        <v>869</v>
      </c>
      <c r="V31" s="61" t="s">
        <v>893</v>
      </c>
    </row>
    <row r="32" spans="1:22" s="34" customFormat="1" ht="126" x14ac:dyDescent="0.25">
      <c r="A32" s="35"/>
      <c r="B32" s="31">
        <f t="shared" si="1"/>
        <v>8</v>
      </c>
      <c r="C32" s="31" t="s">
        <v>836</v>
      </c>
      <c r="D32" s="31" t="s">
        <v>740</v>
      </c>
      <c r="E32" s="31" t="s">
        <v>7</v>
      </c>
      <c r="F32" s="63" t="s">
        <v>1223</v>
      </c>
      <c r="G32" s="63" t="s">
        <v>1224</v>
      </c>
      <c r="H32" s="31" t="s">
        <v>513</v>
      </c>
      <c r="I32" s="31" t="s">
        <v>172</v>
      </c>
      <c r="J32" s="33">
        <v>44705882</v>
      </c>
      <c r="K32" s="33">
        <v>38000000</v>
      </c>
      <c r="L32" s="31" t="s">
        <v>74</v>
      </c>
      <c r="M32" s="31" t="s">
        <v>1225</v>
      </c>
      <c r="N32" s="31" t="s">
        <v>57</v>
      </c>
      <c r="O32" s="60" t="s">
        <v>867</v>
      </c>
      <c r="P32" s="60" t="s">
        <v>869</v>
      </c>
      <c r="Q32" s="61" t="s">
        <v>868</v>
      </c>
      <c r="R32" s="61" t="s">
        <v>870</v>
      </c>
      <c r="S32" s="61" t="s">
        <v>869</v>
      </c>
      <c r="T32" s="61" t="s">
        <v>871</v>
      </c>
      <c r="U32" s="61" t="s">
        <v>869</v>
      </c>
      <c r="V32" s="61" t="s">
        <v>893</v>
      </c>
    </row>
    <row r="33" spans="1:22" s="34" customFormat="1" ht="147" x14ac:dyDescent="0.25">
      <c r="A33" s="35"/>
      <c r="B33" s="31">
        <f t="shared" si="1"/>
        <v>9</v>
      </c>
      <c r="C33" s="31" t="s">
        <v>836</v>
      </c>
      <c r="D33" s="31" t="s">
        <v>740</v>
      </c>
      <c r="E33" s="31" t="s">
        <v>7</v>
      </c>
      <c r="F33" s="63" t="s">
        <v>1226</v>
      </c>
      <c r="G33" s="63" t="s">
        <v>515</v>
      </c>
      <c r="H33" s="31" t="s">
        <v>513</v>
      </c>
      <c r="I33" s="31" t="s">
        <v>172</v>
      </c>
      <c r="J33" s="33">
        <v>43362593</v>
      </c>
      <c r="K33" s="33">
        <v>36858204</v>
      </c>
      <c r="L33" s="31" t="s">
        <v>74</v>
      </c>
      <c r="M33" s="31" t="s">
        <v>173</v>
      </c>
      <c r="N33" s="31" t="s">
        <v>57</v>
      </c>
      <c r="O33" s="60" t="s">
        <v>866</v>
      </c>
      <c r="P33" s="61" t="s">
        <v>868</v>
      </c>
      <c r="Q33" s="61" t="s">
        <v>867</v>
      </c>
      <c r="R33" s="61" t="s">
        <v>869</v>
      </c>
      <c r="S33" s="61" t="s">
        <v>868</v>
      </c>
      <c r="T33" s="61" t="s">
        <v>870</v>
      </c>
      <c r="U33" s="61" t="s">
        <v>868</v>
      </c>
      <c r="V33" s="61" t="s">
        <v>893</v>
      </c>
    </row>
    <row r="34" spans="1:22" s="34" customFormat="1" ht="147" x14ac:dyDescent="0.25">
      <c r="A34" s="35"/>
      <c r="B34" s="31">
        <f t="shared" si="1"/>
        <v>10</v>
      </c>
      <c r="C34" s="31" t="s">
        <v>836</v>
      </c>
      <c r="D34" s="31" t="s">
        <v>740</v>
      </c>
      <c r="E34" s="31" t="s">
        <v>7</v>
      </c>
      <c r="F34" s="63" t="s">
        <v>1227</v>
      </c>
      <c r="G34" s="63" t="s">
        <v>516</v>
      </c>
      <c r="H34" s="31" t="s">
        <v>513</v>
      </c>
      <c r="I34" s="31" t="s">
        <v>719</v>
      </c>
      <c r="J34" s="33">
        <v>4818066</v>
      </c>
      <c r="K34" s="33">
        <v>4095356</v>
      </c>
      <c r="L34" s="31" t="s">
        <v>74</v>
      </c>
      <c r="M34" s="31" t="s">
        <v>517</v>
      </c>
      <c r="N34" s="31" t="s">
        <v>57</v>
      </c>
      <c r="O34" s="60" t="s">
        <v>866</v>
      </c>
      <c r="P34" s="61" t="s">
        <v>868</v>
      </c>
      <c r="Q34" s="61" t="s">
        <v>867</v>
      </c>
      <c r="R34" s="61" t="s">
        <v>869</v>
      </c>
      <c r="S34" s="61" t="s">
        <v>868</v>
      </c>
      <c r="T34" s="61" t="s">
        <v>870</v>
      </c>
      <c r="U34" s="61" t="s">
        <v>868</v>
      </c>
      <c r="V34" s="61" t="s">
        <v>893</v>
      </c>
    </row>
    <row r="35" spans="1:22" s="34" customFormat="1" ht="126" x14ac:dyDescent="0.25">
      <c r="A35" s="35"/>
      <c r="B35" s="31">
        <f t="shared" si="1"/>
        <v>11</v>
      </c>
      <c r="C35" s="31" t="s">
        <v>836</v>
      </c>
      <c r="D35" s="31" t="s">
        <v>740</v>
      </c>
      <c r="E35" s="31" t="s">
        <v>7</v>
      </c>
      <c r="F35" s="63" t="s">
        <v>1228</v>
      </c>
      <c r="G35" s="63" t="s">
        <v>518</v>
      </c>
      <c r="H35" s="31" t="s">
        <v>513</v>
      </c>
      <c r="I35" s="31" t="s">
        <v>172</v>
      </c>
      <c r="J35" s="33">
        <v>86725188</v>
      </c>
      <c r="K35" s="33">
        <v>73716410</v>
      </c>
      <c r="L35" s="31" t="s">
        <v>74</v>
      </c>
      <c r="M35" s="31" t="s">
        <v>130</v>
      </c>
      <c r="N35" s="31" t="s">
        <v>57</v>
      </c>
      <c r="O35" s="60" t="s">
        <v>867</v>
      </c>
      <c r="P35" s="60" t="s">
        <v>869</v>
      </c>
      <c r="Q35" s="61" t="s">
        <v>867</v>
      </c>
      <c r="R35" s="61" t="s">
        <v>870</v>
      </c>
      <c r="S35" s="61" t="s">
        <v>868</v>
      </c>
      <c r="T35" s="61" t="s">
        <v>871</v>
      </c>
      <c r="U35" s="61" t="s">
        <v>869</v>
      </c>
      <c r="V35" s="61" t="s">
        <v>893</v>
      </c>
    </row>
    <row r="36" spans="1:22" s="34" customFormat="1" ht="147" x14ac:dyDescent="0.25">
      <c r="A36" s="35"/>
      <c r="B36" s="31">
        <f t="shared" si="1"/>
        <v>12</v>
      </c>
      <c r="C36" s="31" t="s">
        <v>836</v>
      </c>
      <c r="D36" s="31" t="s">
        <v>740</v>
      </c>
      <c r="E36" s="31" t="s">
        <v>7</v>
      </c>
      <c r="F36" s="63" t="s">
        <v>1229</v>
      </c>
      <c r="G36" s="63" t="s">
        <v>519</v>
      </c>
      <c r="H36" s="31" t="s">
        <v>513</v>
      </c>
      <c r="I36" s="31" t="s">
        <v>719</v>
      </c>
      <c r="J36" s="33">
        <v>9636132</v>
      </c>
      <c r="K36" s="33">
        <v>8190712</v>
      </c>
      <c r="L36" s="31" t="s">
        <v>74</v>
      </c>
      <c r="M36" s="31" t="s">
        <v>825</v>
      </c>
      <c r="N36" s="31" t="s">
        <v>57</v>
      </c>
      <c r="O36" s="60" t="s">
        <v>867</v>
      </c>
      <c r="P36" s="60" t="s">
        <v>869</v>
      </c>
      <c r="Q36" s="61" t="s">
        <v>867</v>
      </c>
      <c r="R36" s="61" t="s">
        <v>870</v>
      </c>
      <c r="S36" s="61" t="s">
        <v>868</v>
      </c>
      <c r="T36" s="61" t="s">
        <v>871</v>
      </c>
      <c r="U36" s="61" t="s">
        <v>869</v>
      </c>
      <c r="V36" s="61" t="s">
        <v>893</v>
      </c>
    </row>
    <row r="37" spans="1:22" s="34" customFormat="1" ht="126" x14ac:dyDescent="0.25">
      <c r="A37" s="35"/>
      <c r="B37" s="31">
        <f t="shared" si="1"/>
        <v>13</v>
      </c>
      <c r="C37" s="31" t="s">
        <v>836</v>
      </c>
      <c r="D37" s="31" t="s">
        <v>740</v>
      </c>
      <c r="E37" s="31" t="s">
        <v>7</v>
      </c>
      <c r="F37" s="63" t="s">
        <v>1230</v>
      </c>
      <c r="G37" s="63" t="s">
        <v>1231</v>
      </c>
      <c r="H37" s="31" t="s">
        <v>513</v>
      </c>
      <c r="I37" s="31" t="s">
        <v>172</v>
      </c>
      <c r="J37" s="33">
        <v>1176470.5882352942</v>
      </c>
      <c r="K37" s="33">
        <v>1000000</v>
      </c>
      <c r="L37" s="31" t="s">
        <v>74</v>
      </c>
      <c r="M37" s="31" t="s">
        <v>1232</v>
      </c>
      <c r="N37" s="31" t="s">
        <v>57</v>
      </c>
      <c r="O37" s="60" t="s">
        <v>867</v>
      </c>
      <c r="P37" s="60" t="s">
        <v>869</v>
      </c>
      <c r="Q37" s="61" t="s">
        <v>868</v>
      </c>
      <c r="R37" s="61" t="s">
        <v>870</v>
      </c>
      <c r="S37" s="61" t="s">
        <v>869</v>
      </c>
      <c r="T37" s="61" t="s">
        <v>871</v>
      </c>
      <c r="U37" s="61" t="s">
        <v>869</v>
      </c>
      <c r="V37" s="61" t="s">
        <v>893</v>
      </c>
    </row>
    <row r="38" spans="1:22" s="34" customFormat="1" ht="84" x14ac:dyDescent="0.25">
      <c r="A38" s="35"/>
      <c r="B38" s="31">
        <f t="shared" si="1"/>
        <v>14</v>
      </c>
      <c r="C38" s="31" t="s">
        <v>836</v>
      </c>
      <c r="D38" s="31" t="s">
        <v>740</v>
      </c>
      <c r="E38" s="31" t="s">
        <v>174</v>
      </c>
      <c r="F38" s="63" t="s">
        <v>1233</v>
      </c>
      <c r="G38" s="63" t="s">
        <v>1234</v>
      </c>
      <c r="H38" s="31" t="s">
        <v>520</v>
      </c>
      <c r="I38" s="31" t="s">
        <v>172</v>
      </c>
      <c r="J38" s="33">
        <v>4705882</v>
      </c>
      <c r="K38" s="33">
        <v>4000000</v>
      </c>
      <c r="L38" s="31" t="s">
        <v>74</v>
      </c>
      <c r="M38" s="31" t="s">
        <v>1235</v>
      </c>
      <c r="N38" s="31" t="s">
        <v>57</v>
      </c>
      <c r="O38" s="60" t="s">
        <v>867</v>
      </c>
      <c r="P38" s="60" t="s">
        <v>869</v>
      </c>
      <c r="Q38" s="61" t="s">
        <v>868</v>
      </c>
      <c r="R38" s="61" t="s">
        <v>870</v>
      </c>
      <c r="S38" s="61" t="s">
        <v>869</v>
      </c>
      <c r="T38" s="61" t="s">
        <v>871</v>
      </c>
      <c r="U38" s="61" t="s">
        <v>869</v>
      </c>
      <c r="V38" s="61" t="s">
        <v>893</v>
      </c>
    </row>
    <row r="39" spans="1:22" s="34" customFormat="1" ht="105" x14ac:dyDescent="0.25">
      <c r="A39" s="35"/>
      <c r="B39" s="31">
        <f t="shared" si="1"/>
        <v>15</v>
      </c>
      <c r="C39" s="31" t="s">
        <v>836</v>
      </c>
      <c r="D39" s="31" t="s">
        <v>740</v>
      </c>
      <c r="E39" s="31" t="s">
        <v>12</v>
      </c>
      <c r="F39" s="63" t="s">
        <v>1236</v>
      </c>
      <c r="G39" s="63" t="s">
        <v>521</v>
      </c>
      <c r="H39" s="31" t="s">
        <v>522</v>
      </c>
      <c r="I39" s="31" t="s">
        <v>172</v>
      </c>
      <c r="J39" s="33">
        <v>31711767</v>
      </c>
      <c r="K39" s="33">
        <v>26955000</v>
      </c>
      <c r="L39" s="31" t="s">
        <v>74</v>
      </c>
      <c r="M39" s="31" t="s">
        <v>523</v>
      </c>
      <c r="N39" s="32" t="s">
        <v>57</v>
      </c>
      <c r="O39" s="60" t="s">
        <v>866</v>
      </c>
      <c r="P39" s="61" t="s">
        <v>868</v>
      </c>
      <c r="Q39" s="61" t="s">
        <v>866</v>
      </c>
      <c r="R39" s="61" t="s">
        <v>869</v>
      </c>
      <c r="S39" s="61" t="s">
        <v>867</v>
      </c>
      <c r="T39" s="61" t="s">
        <v>870</v>
      </c>
      <c r="U39" s="61" t="s">
        <v>868</v>
      </c>
      <c r="V39" s="61" t="s">
        <v>893</v>
      </c>
    </row>
    <row r="40" spans="1:22" s="34" customFormat="1" ht="105" x14ac:dyDescent="0.25">
      <c r="A40" s="35"/>
      <c r="B40" s="31">
        <f t="shared" si="1"/>
        <v>16</v>
      </c>
      <c r="C40" s="31" t="s">
        <v>836</v>
      </c>
      <c r="D40" s="31" t="s">
        <v>740</v>
      </c>
      <c r="E40" s="31" t="s">
        <v>12</v>
      </c>
      <c r="F40" s="63" t="s">
        <v>1237</v>
      </c>
      <c r="G40" s="63" t="s">
        <v>524</v>
      </c>
      <c r="H40" s="31" t="s">
        <v>522</v>
      </c>
      <c r="I40" s="31" t="s">
        <v>719</v>
      </c>
      <c r="J40" s="33">
        <v>3523529</v>
      </c>
      <c r="K40" s="33">
        <v>2995000</v>
      </c>
      <c r="L40" s="31" t="s">
        <v>74</v>
      </c>
      <c r="M40" s="31" t="s">
        <v>523</v>
      </c>
      <c r="N40" s="32" t="s">
        <v>57</v>
      </c>
      <c r="O40" s="60" t="s">
        <v>866</v>
      </c>
      <c r="P40" s="61" t="s">
        <v>868</v>
      </c>
      <c r="Q40" s="61" t="s">
        <v>866</v>
      </c>
      <c r="R40" s="61" t="s">
        <v>869</v>
      </c>
      <c r="S40" s="61" t="s">
        <v>867</v>
      </c>
      <c r="T40" s="61" t="s">
        <v>870</v>
      </c>
      <c r="U40" s="61" t="s">
        <v>868</v>
      </c>
      <c r="V40" s="61" t="s">
        <v>893</v>
      </c>
    </row>
    <row r="41" spans="1:22" s="34" customFormat="1" ht="126" x14ac:dyDescent="0.25">
      <c r="A41" s="35"/>
      <c r="B41" s="31">
        <f t="shared" si="1"/>
        <v>17</v>
      </c>
      <c r="C41" s="31" t="s">
        <v>836</v>
      </c>
      <c r="D41" s="31" t="s">
        <v>740</v>
      </c>
      <c r="E41" s="31" t="s">
        <v>12</v>
      </c>
      <c r="F41" s="63" t="s">
        <v>1238</v>
      </c>
      <c r="G41" s="63" t="s">
        <v>525</v>
      </c>
      <c r="H41" s="31" t="s">
        <v>522</v>
      </c>
      <c r="I41" s="31" t="s">
        <v>172</v>
      </c>
      <c r="J41" s="33">
        <v>56541177</v>
      </c>
      <c r="K41" s="33">
        <v>48060000</v>
      </c>
      <c r="L41" s="31" t="s">
        <v>74</v>
      </c>
      <c r="M41" s="31" t="s">
        <v>526</v>
      </c>
      <c r="N41" s="32" t="s">
        <v>57</v>
      </c>
      <c r="O41" s="60" t="s">
        <v>866</v>
      </c>
      <c r="P41" s="61" t="s">
        <v>868</v>
      </c>
      <c r="Q41" s="61" t="s">
        <v>866</v>
      </c>
      <c r="R41" s="61" t="s">
        <v>869</v>
      </c>
      <c r="S41" s="61" t="s">
        <v>867</v>
      </c>
      <c r="T41" s="61" t="s">
        <v>870</v>
      </c>
      <c r="U41" s="61" t="s">
        <v>868</v>
      </c>
      <c r="V41" s="61" t="s">
        <v>893</v>
      </c>
    </row>
    <row r="42" spans="1:22" s="34" customFormat="1" ht="126" x14ac:dyDescent="0.25">
      <c r="A42" s="35"/>
      <c r="B42" s="31">
        <f t="shared" si="1"/>
        <v>18</v>
      </c>
      <c r="C42" s="31" t="s">
        <v>836</v>
      </c>
      <c r="D42" s="31" t="s">
        <v>740</v>
      </c>
      <c r="E42" s="31" t="s">
        <v>12</v>
      </c>
      <c r="F42" s="63" t="s">
        <v>1239</v>
      </c>
      <c r="G42" s="63" t="s">
        <v>527</v>
      </c>
      <c r="H42" s="31" t="s">
        <v>522</v>
      </c>
      <c r="I42" s="31" t="s">
        <v>719</v>
      </c>
      <c r="J42" s="33">
        <v>14105882</v>
      </c>
      <c r="K42" s="33">
        <v>11990000</v>
      </c>
      <c r="L42" s="31" t="s">
        <v>74</v>
      </c>
      <c r="M42" s="31" t="s">
        <v>528</v>
      </c>
      <c r="N42" s="32" t="s">
        <v>57</v>
      </c>
      <c r="O42" s="60" t="s">
        <v>866</v>
      </c>
      <c r="P42" s="61" t="s">
        <v>868</v>
      </c>
      <c r="Q42" s="61" t="s">
        <v>866</v>
      </c>
      <c r="R42" s="61" t="s">
        <v>869</v>
      </c>
      <c r="S42" s="61" t="s">
        <v>867</v>
      </c>
      <c r="T42" s="61" t="s">
        <v>870</v>
      </c>
      <c r="U42" s="61" t="s">
        <v>868</v>
      </c>
      <c r="V42" s="61" t="s">
        <v>893</v>
      </c>
    </row>
    <row r="43" spans="1:22" s="34" customFormat="1" ht="147" x14ac:dyDescent="0.25">
      <c r="A43" s="35"/>
      <c r="B43" s="31">
        <f t="shared" si="1"/>
        <v>19</v>
      </c>
      <c r="C43" s="31" t="s">
        <v>836</v>
      </c>
      <c r="D43" s="31" t="s">
        <v>740</v>
      </c>
      <c r="E43" s="31" t="s">
        <v>175</v>
      </c>
      <c r="F43" s="63" t="s">
        <v>1240</v>
      </c>
      <c r="G43" s="63" t="s">
        <v>529</v>
      </c>
      <c r="H43" s="31" t="s">
        <v>530</v>
      </c>
      <c r="I43" s="31" t="s">
        <v>172</v>
      </c>
      <c r="J43" s="33">
        <v>96064106</v>
      </c>
      <c r="K43" s="33">
        <v>81654490</v>
      </c>
      <c r="L43" s="31" t="s">
        <v>74</v>
      </c>
      <c r="M43" s="31" t="s">
        <v>531</v>
      </c>
      <c r="N43" s="31" t="s">
        <v>56</v>
      </c>
      <c r="O43" s="60" t="s">
        <v>866</v>
      </c>
      <c r="P43" s="61" t="s">
        <v>868</v>
      </c>
      <c r="Q43" s="61" t="s">
        <v>867</v>
      </c>
      <c r="R43" s="61" t="s">
        <v>869</v>
      </c>
      <c r="S43" s="61" t="s">
        <v>868</v>
      </c>
      <c r="T43" s="61" t="s">
        <v>870</v>
      </c>
      <c r="U43" s="61" t="s">
        <v>868</v>
      </c>
      <c r="V43" s="61" t="s">
        <v>893</v>
      </c>
    </row>
    <row r="44" spans="1:22" s="34" customFormat="1" ht="147" x14ac:dyDescent="0.25">
      <c r="A44" s="35"/>
      <c r="B44" s="31">
        <f t="shared" si="1"/>
        <v>20</v>
      </c>
      <c r="C44" s="31" t="s">
        <v>836</v>
      </c>
      <c r="D44" s="31" t="s">
        <v>740</v>
      </c>
      <c r="E44" s="31" t="s">
        <v>175</v>
      </c>
      <c r="F44" s="63" t="s">
        <v>1241</v>
      </c>
      <c r="G44" s="63" t="s">
        <v>532</v>
      </c>
      <c r="H44" s="31" t="s">
        <v>530</v>
      </c>
      <c r="I44" s="31" t="s">
        <v>719</v>
      </c>
      <c r="J44" s="33">
        <v>10673789</v>
      </c>
      <c r="K44" s="33">
        <v>9072721</v>
      </c>
      <c r="L44" s="31" t="s">
        <v>74</v>
      </c>
      <c r="M44" s="31" t="s">
        <v>533</v>
      </c>
      <c r="N44" s="31" t="s">
        <v>56</v>
      </c>
      <c r="O44" s="60" t="s">
        <v>866</v>
      </c>
      <c r="P44" s="61" t="s">
        <v>868</v>
      </c>
      <c r="Q44" s="61" t="s">
        <v>867</v>
      </c>
      <c r="R44" s="61" t="s">
        <v>869</v>
      </c>
      <c r="S44" s="61" t="s">
        <v>868</v>
      </c>
      <c r="T44" s="61" t="s">
        <v>870</v>
      </c>
      <c r="U44" s="61" t="s">
        <v>868</v>
      </c>
      <c r="V44" s="61" t="s">
        <v>893</v>
      </c>
    </row>
    <row r="45" spans="1:22" s="34" customFormat="1" ht="147" x14ac:dyDescent="0.25">
      <c r="A45" s="35"/>
      <c r="B45" s="31">
        <f t="shared" si="1"/>
        <v>21</v>
      </c>
      <c r="C45" s="31" t="s">
        <v>836</v>
      </c>
      <c r="D45" s="31" t="s">
        <v>740</v>
      </c>
      <c r="E45" s="31" t="s">
        <v>175</v>
      </c>
      <c r="F45" s="63" t="s">
        <v>1242</v>
      </c>
      <c r="G45" s="63" t="s">
        <v>534</v>
      </c>
      <c r="H45" s="31" t="s">
        <v>530</v>
      </c>
      <c r="I45" s="31" t="s">
        <v>172</v>
      </c>
      <c r="J45" s="33">
        <v>19676333.94117647</v>
      </c>
      <c r="K45" s="33">
        <v>16724884</v>
      </c>
      <c r="L45" s="31" t="s">
        <v>74</v>
      </c>
      <c r="M45" s="31" t="s">
        <v>535</v>
      </c>
      <c r="N45" s="32" t="s">
        <v>57</v>
      </c>
      <c r="O45" s="60" t="s">
        <v>866</v>
      </c>
      <c r="P45" s="61" t="s">
        <v>868</v>
      </c>
      <c r="Q45" s="61" t="s">
        <v>866</v>
      </c>
      <c r="R45" s="61" t="s">
        <v>869</v>
      </c>
      <c r="S45" s="61" t="s">
        <v>867</v>
      </c>
      <c r="T45" s="61" t="s">
        <v>870</v>
      </c>
      <c r="U45" s="61" t="s">
        <v>868</v>
      </c>
      <c r="V45" s="61" t="s">
        <v>893</v>
      </c>
    </row>
    <row r="46" spans="1:22" s="34" customFormat="1" ht="168" x14ac:dyDescent="0.25">
      <c r="A46" s="35"/>
      <c r="B46" s="31">
        <f t="shared" si="1"/>
        <v>22</v>
      </c>
      <c r="C46" s="31" t="s">
        <v>836</v>
      </c>
      <c r="D46" s="31" t="s">
        <v>740</v>
      </c>
      <c r="E46" s="31" t="s">
        <v>175</v>
      </c>
      <c r="F46" s="63" t="s">
        <v>1243</v>
      </c>
      <c r="G46" s="63" t="s">
        <v>536</v>
      </c>
      <c r="H46" s="31" t="s">
        <v>530</v>
      </c>
      <c r="I46" s="31" t="s">
        <v>719</v>
      </c>
      <c r="J46" s="33">
        <v>2186259</v>
      </c>
      <c r="K46" s="33">
        <v>1858320</v>
      </c>
      <c r="L46" s="31" t="s">
        <v>74</v>
      </c>
      <c r="M46" s="31" t="s">
        <v>535</v>
      </c>
      <c r="N46" s="32" t="s">
        <v>56</v>
      </c>
      <c r="O46" s="60" t="s">
        <v>866</v>
      </c>
      <c r="P46" s="61" t="s">
        <v>868</v>
      </c>
      <c r="Q46" s="61" t="s">
        <v>866</v>
      </c>
      <c r="R46" s="61" t="s">
        <v>869</v>
      </c>
      <c r="S46" s="61" t="s">
        <v>867</v>
      </c>
      <c r="T46" s="61" t="s">
        <v>870</v>
      </c>
      <c r="U46" s="61" t="s">
        <v>868</v>
      </c>
      <c r="V46" s="61" t="s">
        <v>893</v>
      </c>
    </row>
    <row r="47" spans="1:22" s="34" customFormat="1" ht="168" x14ac:dyDescent="0.25">
      <c r="A47" s="35"/>
      <c r="B47" s="31">
        <f t="shared" si="1"/>
        <v>23</v>
      </c>
      <c r="C47" s="31" t="s">
        <v>836</v>
      </c>
      <c r="D47" s="31" t="s">
        <v>740</v>
      </c>
      <c r="E47" s="31" t="s">
        <v>537</v>
      </c>
      <c r="F47" s="63" t="s">
        <v>1244</v>
      </c>
      <c r="G47" s="63" t="s">
        <v>538</v>
      </c>
      <c r="H47" s="31" t="s">
        <v>539</v>
      </c>
      <c r="I47" s="31" t="s">
        <v>172</v>
      </c>
      <c r="J47" s="33">
        <v>9106745</v>
      </c>
      <c r="K47" s="33">
        <v>7740734</v>
      </c>
      <c r="L47" s="31" t="s">
        <v>74</v>
      </c>
      <c r="M47" s="31" t="s">
        <v>540</v>
      </c>
      <c r="N47" s="31" t="s">
        <v>56</v>
      </c>
      <c r="O47" s="60" t="s">
        <v>866</v>
      </c>
      <c r="P47" s="61" t="s">
        <v>868</v>
      </c>
      <c r="Q47" s="61" t="s">
        <v>867</v>
      </c>
      <c r="R47" s="61" t="s">
        <v>869</v>
      </c>
      <c r="S47" s="61" t="s">
        <v>868</v>
      </c>
      <c r="T47" s="61" t="s">
        <v>870</v>
      </c>
      <c r="U47" s="61" t="s">
        <v>868</v>
      </c>
      <c r="V47" s="61" t="s">
        <v>893</v>
      </c>
    </row>
    <row r="48" spans="1:22" s="34" customFormat="1" ht="168" x14ac:dyDescent="0.25">
      <c r="A48" s="35"/>
      <c r="B48" s="31">
        <f t="shared" si="1"/>
        <v>24</v>
      </c>
      <c r="C48" s="31" t="s">
        <v>836</v>
      </c>
      <c r="D48" s="31" t="s">
        <v>740</v>
      </c>
      <c r="E48" s="31" t="s">
        <v>537</v>
      </c>
      <c r="F48" s="63" t="s">
        <v>1245</v>
      </c>
      <c r="G48" s="63" t="s">
        <v>538</v>
      </c>
      <c r="H48" s="31" t="s">
        <v>539</v>
      </c>
      <c r="I48" s="31" t="s">
        <v>172</v>
      </c>
      <c r="J48" s="33">
        <v>1706327</v>
      </c>
      <c r="K48" s="33">
        <v>1450378</v>
      </c>
      <c r="L48" s="31" t="s">
        <v>74</v>
      </c>
      <c r="M48" s="31" t="s">
        <v>541</v>
      </c>
      <c r="N48" s="31" t="s">
        <v>57</v>
      </c>
      <c r="O48" s="60" t="s">
        <v>866</v>
      </c>
      <c r="P48" s="61" t="s">
        <v>868</v>
      </c>
      <c r="Q48" s="61" t="s">
        <v>867</v>
      </c>
      <c r="R48" s="61" t="s">
        <v>869</v>
      </c>
      <c r="S48" s="61" t="s">
        <v>868</v>
      </c>
      <c r="T48" s="61" t="s">
        <v>870</v>
      </c>
      <c r="U48" s="61" t="s">
        <v>868</v>
      </c>
      <c r="V48" s="61" t="s">
        <v>893</v>
      </c>
    </row>
    <row r="49" spans="1:22" s="34" customFormat="1" ht="168" x14ac:dyDescent="0.25">
      <c r="A49" s="35"/>
      <c r="B49" s="31">
        <f t="shared" si="1"/>
        <v>25</v>
      </c>
      <c r="C49" s="31" t="s">
        <v>836</v>
      </c>
      <c r="D49" s="31" t="s">
        <v>740</v>
      </c>
      <c r="E49" s="31" t="s">
        <v>537</v>
      </c>
      <c r="F49" s="63" t="s">
        <v>1246</v>
      </c>
      <c r="G49" s="63" t="s">
        <v>542</v>
      </c>
      <c r="H49" s="31" t="s">
        <v>539</v>
      </c>
      <c r="I49" s="31" t="s">
        <v>172</v>
      </c>
      <c r="J49" s="33">
        <v>1820274</v>
      </c>
      <c r="K49" s="33">
        <v>1547232</v>
      </c>
      <c r="L49" s="31" t="s">
        <v>74</v>
      </c>
      <c r="M49" s="31" t="s">
        <v>543</v>
      </c>
      <c r="N49" s="31" t="s">
        <v>57</v>
      </c>
      <c r="O49" s="60" t="s">
        <v>866</v>
      </c>
      <c r="P49" s="61" t="s">
        <v>868</v>
      </c>
      <c r="Q49" s="61" t="s">
        <v>867</v>
      </c>
      <c r="R49" s="61" t="s">
        <v>869</v>
      </c>
      <c r="S49" s="61" t="s">
        <v>868</v>
      </c>
      <c r="T49" s="61" t="s">
        <v>870</v>
      </c>
      <c r="U49" s="61" t="s">
        <v>868</v>
      </c>
      <c r="V49" s="61" t="s">
        <v>893</v>
      </c>
    </row>
    <row r="50" spans="1:22" s="34" customFormat="1" ht="168" x14ac:dyDescent="0.25">
      <c r="A50" s="35"/>
      <c r="B50" s="31">
        <f t="shared" si="1"/>
        <v>26</v>
      </c>
      <c r="C50" s="31" t="s">
        <v>836</v>
      </c>
      <c r="D50" s="31" t="s">
        <v>740</v>
      </c>
      <c r="E50" s="31" t="s">
        <v>537</v>
      </c>
      <c r="F50" s="63" t="s">
        <v>1247</v>
      </c>
      <c r="G50" s="63" t="s">
        <v>544</v>
      </c>
      <c r="H50" s="31" t="s">
        <v>539</v>
      </c>
      <c r="I50" s="31" t="s">
        <v>719</v>
      </c>
      <c r="J50" s="33">
        <v>1484301</v>
      </c>
      <c r="K50" s="33">
        <v>1261656</v>
      </c>
      <c r="L50" s="31" t="s">
        <v>74</v>
      </c>
      <c r="M50" s="31" t="s">
        <v>545</v>
      </c>
      <c r="N50" s="31" t="s">
        <v>57</v>
      </c>
      <c r="O50" s="60" t="s">
        <v>866</v>
      </c>
      <c r="P50" s="61" t="s">
        <v>868</v>
      </c>
      <c r="Q50" s="61" t="s">
        <v>867</v>
      </c>
      <c r="R50" s="61" t="s">
        <v>869</v>
      </c>
      <c r="S50" s="61" t="s">
        <v>868</v>
      </c>
      <c r="T50" s="61" t="s">
        <v>870</v>
      </c>
      <c r="U50" s="61" t="s">
        <v>868</v>
      </c>
      <c r="V50" s="61" t="s">
        <v>893</v>
      </c>
    </row>
    <row r="51" spans="1:22" s="34" customFormat="1" ht="168" x14ac:dyDescent="0.25">
      <c r="A51" s="35"/>
      <c r="B51" s="31">
        <f t="shared" si="1"/>
        <v>27</v>
      </c>
      <c r="C51" s="31" t="s">
        <v>836</v>
      </c>
      <c r="D51" s="31" t="s">
        <v>740</v>
      </c>
      <c r="E51" s="31" t="s">
        <v>537</v>
      </c>
      <c r="F51" s="63" t="s">
        <v>1248</v>
      </c>
      <c r="G51" s="63" t="s">
        <v>546</v>
      </c>
      <c r="H51" s="31" t="s">
        <v>539</v>
      </c>
      <c r="I51" s="31" t="s">
        <v>547</v>
      </c>
      <c r="J51" s="33">
        <v>17647058.8235294</v>
      </c>
      <c r="K51" s="33">
        <v>15000000</v>
      </c>
      <c r="L51" s="31" t="s">
        <v>74</v>
      </c>
      <c r="M51" s="31" t="s">
        <v>548</v>
      </c>
      <c r="N51" s="31" t="s">
        <v>56</v>
      </c>
      <c r="O51" s="60" t="s">
        <v>867</v>
      </c>
      <c r="P51" s="60" t="s">
        <v>869</v>
      </c>
      <c r="Q51" s="61" t="s">
        <v>868</v>
      </c>
      <c r="R51" s="61" t="s">
        <v>870</v>
      </c>
      <c r="S51" s="61" t="s">
        <v>869</v>
      </c>
      <c r="T51" s="61" t="s">
        <v>871</v>
      </c>
      <c r="U51" s="61" t="s">
        <v>869</v>
      </c>
      <c r="V51" s="61" t="s">
        <v>893</v>
      </c>
    </row>
    <row r="52" spans="1:22" s="34" customFormat="1" ht="168" x14ac:dyDescent="0.25">
      <c r="A52" s="35"/>
      <c r="B52" s="31">
        <f t="shared" si="1"/>
        <v>28</v>
      </c>
      <c r="C52" s="31" t="s">
        <v>836</v>
      </c>
      <c r="D52" s="31" t="s">
        <v>740</v>
      </c>
      <c r="E52" s="31" t="s">
        <v>16</v>
      </c>
      <c r="F52" s="63" t="s">
        <v>1249</v>
      </c>
      <c r="G52" s="63" t="s">
        <v>549</v>
      </c>
      <c r="H52" s="31" t="s">
        <v>550</v>
      </c>
      <c r="I52" s="31" t="s">
        <v>172</v>
      </c>
      <c r="J52" s="33">
        <v>129255931</v>
      </c>
      <c r="K52" s="33">
        <v>109867541</v>
      </c>
      <c r="L52" s="31" t="s">
        <v>74</v>
      </c>
      <c r="M52" s="31" t="s">
        <v>506</v>
      </c>
      <c r="N52" s="32" t="s">
        <v>56</v>
      </c>
      <c r="O52" s="60" t="s">
        <v>866</v>
      </c>
      <c r="P52" s="61" t="s">
        <v>868</v>
      </c>
      <c r="Q52" s="61" t="s">
        <v>866</v>
      </c>
      <c r="R52" s="61" t="s">
        <v>869</v>
      </c>
      <c r="S52" s="61" t="s">
        <v>867</v>
      </c>
      <c r="T52" s="61" t="s">
        <v>870</v>
      </c>
      <c r="U52" s="61" t="s">
        <v>868</v>
      </c>
      <c r="V52" s="61" t="s">
        <v>893</v>
      </c>
    </row>
    <row r="53" spans="1:22" s="34" customFormat="1" ht="168" x14ac:dyDescent="0.25">
      <c r="A53" s="35"/>
      <c r="B53" s="31">
        <f t="shared" si="1"/>
        <v>29</v>
      </c>
      <c r="C53" s="31" t="s">
        <v>836</v>
      </c>
      <c r="D53" s="31" t="s">
        <v>740</v>
      </c>
      <c r="E53" s="31" t="s">
        <v>16</v>
      </c>
      <c r="F53" s="63" t="s">
        <v>1250</v>
      </c>
      <c r="G53" s="63" t="s">
        <v>549</v>
      </c>
      <c r="H53" s="31" t="s">
        <v>550</v>
      </c>
      <c r="I53" s="31" t="s">
        <v>172</v>
      </c>
      <c r="J53" s="33">
        <v>24218629</v>
      </c>
      <c r="K53" s="33">
        <v>20585835</v>
      </c>
      <c r="L53" s="31" t="s">
        <v>74</v>
      </c>
      <c r="M53" s="31" t="s">
        <v>541</v>
      </c>
      <c r="N53" s="32" t="s">
        <v>57</v>
      </c>
      <c r="O53" s="60" t="s">
        <v>866</v>
      </c>
      <c r="P53" s="61" t="s">
        <v>868</v>
      </c>
      <c r="Q53" s="61" t="s">
        <v>866</v>
      </c>
      <c r="R53" s="61" t="s">
        <v>869</v>
      </c>
      <c r="S53" s="61" t="s">
        <v>867</v>
      </c>
      <c r="T53" s="61" t="s">
        <v>870</v>
      </c>
      <c r="U53" s="61" t="s">
        <v>868</v>
      </c>
      <c r="V53" s="61" t="s">
        <v>893</v>
      </c>
    </row>
    <row r="54" spans="1:22" s="34" customFormat="1" ht="168" x14ac:dyDescent="0.25">
      <c r="A54" s="35"/>
      <c r="B54" s="31">
        <f t="shared" si="1"/>
        <v>30</v>
      </c>
      <c r="C54" s="31" t="s">
        <v>836</v>
      </c>
      <c r="D54" s="31" t="s">
        <v>740</v>
      </c>
      <c r="E54" s="31" t="s">
        <v>16</v>
      </c>
      <c r="F54" s="63" t="s">
        <v>1251</v>
      </c>
      <c r="G54" s="63" t="s">
        <v>551</v>
      </c>
      <c r="H54" s="31" t="s">
        <v>550</v>
      </c>
      <c r="I54" s="31" t="s">
        <v>172</v>
      </c>
      <c r="J54" s="33">
        <v>25835920</v>
      </c>
      <c r="K54" s="33">
        <v>21960532</v>
      </c>
      <c r="L54" s="31" t="s">
        <v>74</v>
      </c>
      <c r="M54" s="31" t="s">
        <v>543</v>
      </c>
      <c r="N54" s="32" t="s">
        <v>57</v>
      </c>
      <c r="O54" s="60" t="s">
        <v>866</v>
      </c>
      <c r="P54" s="61" t="s">
        <v>868</v>
      </c>
      <c r="Q54" s="61" t="s">
        <v>866</v>
      </c>
      <c r="R54" s="61" t="s">
        <v>869</v>
      </c>
      <c r="S54" s="61" t="s">
        <v>867</v>
      </c>
      <c r="T54" s="61" t="s">
        <v>870</v>
      </c>
      <c r="U54" s="61" t="s">
        <v>868</v>
      </c>
      <c r="V54" s="61" t="s">
        <v>893</v>
      </c>
    </row>
    <row r="55" spans="1:22" s="34" customFormat="1" ht="168" x14ac:dyDescent="0.25">
      <c r="A55" s="35"/>
      <c r="B55" s="31">
        <f t="shared" si="1"/>
        <v>31</v>
      </c>
      <c r="C55" s="31" t="s">
        <v>836</v>
      </c>
      <c r="D55" s="31" t="s">
        <v>740</v>
      </c>
      <c r="E55" s="31" t="s">
        <v>16</v>
      </c>
      <c r="F55" s="63" t="s">
        <v>1252</v>
      </c>
      <c r="G55" s="63" t="s">
        <v>552</v>
      </c>
      <c r="H55" s="31" t="s">
        <v>550</v>
      </c>
      <c r="I55" s="31" t="s">
        <v>719</v>
      </c>
      <c r="J55" s="33">
        <v>21067324</v>
      </c>
      <c r="K55" s="33">
        <v>17907225</v>
      </c>
      <c r="L55" s="31" t="s">
        <v>74</v>
      </c>
      <c r="M55" s="31" t="s">
        <v>545</v>
      </c>
      <c r="N55" s="32" t="s">
        <v>57</v>
      </c>
      <c r="O55" s="60" t="s">
        <v>866</v>
      </c>
      <c r="P55" s="61" t="s">
        <v>868</v>
      </c>
      <c r="Q55" s="61" t="s">
        <v>866</v>
      </c>
      <c r="R55" s="61" t="s">
        <v>869</v>
      </c>
      <c r="S55" s="61" t="s">
        <v>867</v>
      </c>
      <c r="T55" s="61" t="s">
        <v>870</v>
      </c>
      <c r="U55" s="61" t="s">
        <v>868</v>
      </c>
      <c r="V55" s="61" t="s">
        <v>893</v>
      </c>
    </row>
    <row r="56" spans="1:22" s="34" customFormat="1" ht="126" x14ac:dyDescent="0.25">
      <c r="A56" s="35"/>
      <c r="B56" s="31">
        <f t="shared" si="1"/>
        <v>32</v>
      </c>
      <c r="C56" s="31" t="s">
        <v>836</v>
      </c>
      <c r="D56" s="31" t="s">
        <v>740</v>
      </c>
      <c r="E56" s="31" t="s">
        <v>13</v>
      </c>
      <c r="F56" s="63" t="s">
        <v>1253</v>
      </c>
      <c r="G56" s="63" t="s">
        <v>553</v>
      </c>
      <c r="H56" s="31" t="s">
        <v>554</v>
      </c>
      <c r="I56" s="31" t="s">
        <v>172</v>
      </c>
      <c r="J56" s="33">
        <v>178391287</v>
      </c>
      <c r="K56" s="33">
        <v>151632594</v>
      </c>
      <c r="L56" s="31" t="s">
        <v>74</v>
      </c>
      <c r="M56" s="31" t="s">
        <v>555</v>
      </c>
      <c r="N56" s="32" t="s">
        <v>56</v>
      </c>
      <c r="O56" s="60" t="s">
        <v>866</v>
      </c>
      <c r="P56" s="60" t="s">
        <v>869</v>
      </c>
      <c r="Q56" s="61" t="s">
        <v>866</v>
      </c>
      <c r="R56" s="61" t="s">
        <v>870</v>
      </c>
      <c r="S56" s="61" t="s">
        <v>867</v>
      </c>
      <c r="T56" s="61" t="s">
        <v>871</v>
      </c>
      <c r="U56" s="61" t="s">
        <v>868</v>
      </c>
      <c r="V56" s="61" t="s">
        <v>893</v>
      </c>
    </row>
    <row r="57" spans="1:22" s="34" customFormat="1" ht="126" x14ac:dyDescent="0.25">
      <c r="A57" s="35"/>
      <c r="B57" s="31">
        <f t="shared" si="1"/>
        <v>33</v>
      </c>
      <c r="C57" s="31" t="s">
        <v>836</v>
      </c>
      <c r="D57" s="31" t="s">
        <v>740</v>
      </c>
      <c r="E57" s="31" t="s">
        <v>13</v>
      </c>
      <c r="F57" s="63" t="s">
        <v>1254</v>
      </c>
      <c r="G57" s="63" t="s">
        <v>553</v>
      </c>
      <c r="H57" s="31" t="s">
        <v>554</v>
      </c>
      <c r="I57" s="31" t="s">
        <v>719</v>
      </c>
      <c r="J57" s="33">
        <v>11764706</v>
      </c>
      <c r="K57" s="33">
        <v>10000000</v>
      </c>
      <c r="L57" s="31" t="s">
        <v>74</v>
      </c>
      <c r="M57" s="31" t="s">
        <v>556</v>
      </c>
      <c r="N57" s="32" t="s">
        <v>56</v>
      </c>
      <c r="O57" s="60" t="s">
        <v>866</v>
      </c>
      <c r="P57" s="61" t="s">
        <v>868</v>
      </c>
      <c r="Q57" s="61" t="s">
        <v>866</v>
      </c>
      <c r="R57" s="61" t="s">
        <v>869</v>
      </c>
      <c r="S57" s="61" t="s">
        <v>867</v>
      </c>
      <c r="T57" s="61" t="s">
        <v>870</v>
      </c>
      <c r="U57" s="61" t="s">
        <v>868</v>
      </c>
      <c r="V57" s="61" t="s">
        <v>893</v>
      </c>
    </row>
    <row r="58" spans="1:22" s="34" customFormat="1" ht="252" x14ac:dyDescent="0.25">
      <c r="A58" s="35"/>
      <c r="B58" s="31">
        <f t="shared" si="1"/>
        <v>34</v>
      </c>
      <c r="C58" s="31" t="s">
        <v>836</v>
      </c>
      <c r="D58" s="31" t="s">
        <v>740</v>
      </c>
      <c r="E58" s="31" t="s">
        <v>13</v>
      </c>
      <c r="F58" s="63" t="s">
        <v>1255</v>
      </c>
      <c r="G58" s="63" t="s">
        <v>557</v>
      </c>
      <c r="H58" s="31" t="s">
        <v>554</v>
      </c>
      <c r="I58" s="31" t="s">
        <v>172</v>
      </c>
      <c r="J58" s="33">
        <v>4705882</v>
      </c>
      <c r="K58" s="33">
        <v>4000000</v>
      </c>
      <c r="L58" s="31" t="s">
        <v>74</v>
      </c>
      <c r="M58" s="31" t="s">
        <v>555</v>
      </c>
      <c r="N58" s="31" t="s">
        <v>57</v>
      </c>
      <c r="O58" s="60" t="s">
        <v>867</v>
      </c>
      <c r="P58" s="60" t="s">
        <v>869</v>
      </c>
      <c r="Q58" s="61" t="s">
        <v>868</v>
      </c>
      <c r="R58" s="61" t="s">
        <v>870</v>
      </c>
      <c r="S58" s="61" t="s">
        <v>869</v>
      </c>
      <c r="T58" s="61" t="s">
        <v>871</v>
      </c>
      <c r="U58" s="61" t="s">
        <v>869</v>
      </c>
      <c r="V58" s="61" t="s">
        <v>893</v>
      </c>
    </row>
    <row r="59" spans="1:22" s="34" customFormat="1" ht="126" x14ac:dyDescent="0.25">
      <c r="A59" s="35"/>
      <c r="B59" s="31">
        <f t="shared" si="1"/>
        <v>35</v>
      </c>
      <c r="C59" s="31" t="s">
        <v>836</v>
      </c>
      <c r="D59" s="31" t="s">
        <v>740</v>
      </c>
      <c r="E59" s="31" t="s">
        <v>13</v>
      </c>
      <c r="F59" s="63" t="s">
        <v>1256</v>
      </c>
      <c r="G59" s="63" t="s">
        <v>553</v>
      </c>
      <c r="H59" s="31" t="s">
        <v>554</v>
      </c>
      <c r="I59" s="31" t="s">
        <v>547</v>
      </c>
      <c r="J59" s="33">
        <v>41176470.588235296</v>
      </c>
      <c r="K59" s="33">
        <v>35000000</v>
      </c>
      <c r="L59" s="31" t="s">
        <v>74</v>
      </c>
      <c r="M59" s="31" t="s">
        <v>896</v>
      </c>
      <c r="N59" s="31" t="s">
        <v>56</v>
      </c>
      <c r="O59" s="60" t="s">
        <v>867</v>
      </c>
      <c r="P59" s="60" t="s">
        <v>869</v>
      </c>
      <c r="Q59" s="61" t="s">
        <v>868</v>
      </c>
      <c r="R59" s="61" t="s">
        <v>870</v>
      </c>
      <c r="S59" s="61" t="s">
        <v>869</v>
      </c>
      <c r="T59" s="61" t="s">
        <v>871</v>
      </c>
      <c r="U59" s="61" t="s">
        <v>869</v>
      </c>
      <c r="V59" s="61" t="s">
        <v>893</v>
      </c>
    </row>
    <row r="60" spans="1:22" s="34" customFormat="1" ht="147" x14ac:dyDescent="0.25">
      <c r="A60" s="35"/>
      <c r="B60" s="31">
        <f t="shared" si="1"/>
        <v>36</v>
      </c>
      <c r="C60" s="31" t="s">
        <v>836</v>
      </c>
      <c r="D60" s="31" t="s">
        <v>740</v>
      </c>
      <c r="E60" s="31" t="s">
        <v>6</v>
      </c>
      <c r="F60" s="63" t="s">
        <v>1257</v>
      </c>
      <c r="G60" s="63" t="s">
        <v>558</v>
      </c>
      <c r="H60" s="31" t="s">
        <v>114</v>
      </c>
      <c r="I60" s="31" t="s">
        <v>172</v>
      </c>
      <c r="J60" s="33">
        <v>10588234</v>
      </c>
      <c r="K60" s="33">
        <v>5823529</v>
      </c>
      <c r="L60" s="31" t="s">
        <v>74</v>
      </c>
      <c r="M60" s="31" t="s">
        <v>559</v>
      </c>
      <c r="N60" s="31" t="s">
        <v>57</v>
      </c>
      <c r="O60" s="60" t="s">
        <v>866</v>
      </c>
      <c r="P60" s="61" t="s">
        <v>868</v>
      </c>
      <c r="Q60" s="61" t="s">
        <v>867</v>
      </c>
      <c r="R60" s="61" t="s">
        <v>869</v>
      </c>
      <c r="S60" s="61" t="s">
        <v>868</v>
      </c>
      <c r="T60" s="61" t="s">
        <v>870</v>
      </c>
      <c r="U60" s="61" t="s">
        <v>868</v>
      </c>
      <c r="V60" s="61" t="s">
        <v>893</v>
      </c>
    </row>
    <row r="61" spans="1:22" s="34" customFormat="1" ht="147" x14ac:dyDescent="0.25">
      <c r="A61" s="35"/>
      <c r="B61" s="31">
        <f t="shared" si="1"/>
        <v>37</v>
      </c>
      <c r="C61" s="31" t="s">
        <v>836</v>
      </c>
      <c r="D61" s="31" t="s">
        <v>740</v>
      </c>
      <c r="E61" s="31" t="s">
        <v>6</v>
      </c>
      <c r="F61" s="63" t="s">
        <v>1258</v>
      </c>
      <c r="G61" s="63" t="s">
        <v>558</v>
      </c>
      <c r="H61" s="31" t="s">
        <v>114</v>
      </c>
      <c r="I61" s="31" t="s">
        <v>719</v>
      </c>
      <c r="J61" s="33">
        <v>1176471</v>
      </c>
      <c r="K61" s="33">
        <v>647059</v>
      </c>
      <c r="L61" s="31" t="s">
        <v>74</v>
      </c>
      <c r="M61" s="31" t="s">
        <v>560</v>
      </c>
      <c r="N61" s="31" t="s">
        <v>57</v>
      </c>
      <c r="O61" s="60" t="s">
        <v>866</v>
      </c>
      <c r="P61" s="61" t="s">
        <v>868</v>
      </c>
      <c r="Q61" s="61" t="s">
        <v>867</v>
      </c>
      <c r="R61" s="61" t="s">
        <v>869</v>
      </c>
      <c r="S61" s="61" t="s">
        <v>868</v>
      </c>
      <c r="T61" s="61" t="s">
        <v>870</v>
      </c>
      <c r="U61" s="61" t="s">
        <v>868</v>
      </c>
      <c r="V61" s="61" t="s">
        <v>893</v>
      </c>
    </row>
    <row r="62" spans="1:22" s="34" customFormat="1" ht="147" x14ac:dyDescent="0.25">
      <c r="A62" s="35"/>
      <c r="B62" s="31">
        <f t="shared" si="1"/>
        <v>38</v>
      </c>
      <c r="C62" s="31" t="s">
        <v>836</v>
      </c>
      <c r="D62" s="31" t="s">
        <v>740</v>
      </c>
      <c r="E62" s="31" t="s">
        <v>6</v>
      </c>
      <c r="F62" s="63" t="s">
        <v>1259</v>
      </c>
      <c r="G62" s="63" t="s">
        <v>558</v>
      </c>
      <c r="H62" s="31" t="s">
        <v>114</v>
      </c>
      <c r="I62" s="31" t="s">
        <v>172</v>
      </c>
      <c r="J62" s="33">
        <v>22320239</v>
      </c>
      <c r="K62" s="33">
        <v>12276132</v>
      </c>
      <c r="L62" s="31" t="s">
        <v>74</v>
      </c>
      <c r="M62" s="31" t="s">
        <v>559</v>
      </c>
      <c r="N62" s="31" t="s">
        <v>57</v>
      </c>
      <c r="O62" s="60" t="s">
        <v>867</v>
      </c>
      <c r="P62" s="60" t="s">
        <v>869</v>
      </c>
      <c r="Q62" s="61" t="s">
        <v>867</v>
      </c>
      <c r="R62" s="61" t="s">
        <v>870</v>
      </c>
      <c r="S62" s="61" t="s">
        <v>868</v>
      </c>
      <c r="T62" s="61" t="s">
        <v>871</v>
      </c>
      <c r="U62" s="61" t="s">
        <v>869</v>
      </c>
      <c r="V62" s="61" t="s">
        <v>893</v>
      </c>
    </row>
    <row r="63" spans="1:22" s="34" customFormat="1" ht="147" x14ac:dyDescent="0.25">
      <c r="A63" s="35"/>
      <c r="B63" s="31">
        <f t="shared" si="1"/>
        <v>39</v>
      </c>
      <c r="C63" s="31" t="s">
        <v>836</v>
      </c>
      <c r="D63" s="31" t="s">
        <v>740</v>
      </c>
      <c r="E63" s="31" t="s">
        <v>6</v>
      </c>
      <c r="F63" s="63" t="s">
        <v>1260</v>
      </c>
      <c r="G63" s="63" t="s">
        <v>558</v>
      </c>
      <c r="H63" s="31" t="s">
        <v>114</v>
      </c>
      <c r="I63" s="31" t="s">
        <v>719</v>
      </c>
      <c r="J63" s="33">
        <v>2480027</v>
      </c>
      <c r="K63" s="33">
        <v>1364015</v>
      </c>
      <c r="L63" s="31" t="s">
        <v>74</v>
      </c>
      <c r="M63" s="31" t="s">
        <v>560</v>
      </c>
      <c r="N63" s="31" t="s">
        <v>57</v>
      </c>
      <c r="O63" s="60" t="s">
        <v>867</v>
      </c>
      <c r="P63" s="60" t="s">
        <v>869</v>
      </c>
      <c r="Q63" s="61" t="s">
        <v>867</v>
      </c>
      <c r="R63" s="61" t="s">
        <v>870</v>
      </c>
      <c r="S63" s="61" t="s">
        <v>868</v>
      </c>
      <c r="T63" s="61" t="s">
        <v>871</v>
      </c>
      <c r="U63" s="61" t="s">
        <v>869</v>
      </c>
      <c r="V63" s="61" t="s">
        <v>893</v>
      </c>
    </row>
    <row r="64" spans="1:22" s="34" customFormat="1" ht="147" x14ac:dyDescent="0.25">
      <c r="A64" s="35"/>
      <c r="B64" s="31">
        <f t="shared" si="1"/>
        <v>40</v>
      </c>
      <c r="C64" s="31" t="s">
        <v>836</v>
      </c>
      <c r="D64" s="31" t="s">
        <v>740</v>
      </c>
      <c r="E64" s="31" t="s">
        <v>6</v>
      </c>
      <c r="F64" s="63" t="s">
        <v>1261</v>
      </c>
      <c r="G64" s="63" t="s">
        <v>558</v>
      </c>
      <c r="H64" s="31" t="s">
        <v>114</v>
      </c>
      <c r="I64" s="31" t="s">
        <v>172</v>
      </c>
      <c r="J64" s="33">
        <v>21417484</v>
      </c>
      <c r="K64" s="33">
        <v>11779617</v>
      </c>
      <c r="L64" s="31" t="s">
        <v>74</v>
      </c>
      <c r="M64" s="31" t="s">
        <v>559</v>
      </c>
      <c r="N64" s="31" t="s">
        <v>57</v>
      </c>
      <c r="O64" s="60" t="s">
        <v>867</v>
      </c>
      <c r="P64" s="60" t="s">
        <v>869</v>
      </c>
      <c r="Q64" s="61" t="s">
        <v>867</v>
      </c>
      <c r="R64" s="61" t="s">
        <v>870</v>
      </c>
      <c r="S64" s="61" t="s">
        <v>868</v>
      </c>
      <c r="T64" s="61" t="s">
        <v>871</v>
      </c>
      <c r="U64" s="61" t="s">
        <v>869</v>
      </c>
      <c r="V64" s="61" t="s">
        <v>893</v>
      </c>
    </row>
    <row r="65" spans="1:22" s="34" customFormat="1" ht="147" x14ac:dyDescent="0.25">
      <c r="A65" s="35"/>
      <c r="B65" s="31">
        <f t="shared" si="1"/>
        <v>41</v>
      </c>
      <c r="C65" s="31" t="s">
        <v>836</v>
      </c>
      <c r="D65" s="31" t="s">
        <v>740</v>
      </c>
      <c r="E65" s="31" t="s">
        <v>6</v>
      </c>
      <c r="F65" s="63" t="s">
        <v>1262</v>
      </c>
      <c r="G65" s="63" t="s">
        <v>558</v>
      </c>
      <c r="H65" s="31" t="s">
        <v>114</v>
      </c>
      <c r="I65" s="31" t="s">
        <v>719</v>
      </c>
      <c r="J65" s="33">
        <v>2379720</v>
      </c>
      <c r="K65" s="33">
        <v>1308846</v>
      </c>
      <c r="L65" s="31" t="s">
        <v>74</v>
      </c>
      <c r="M65" s="31" t="s">
        <v>560</v>
      </c>
      <c r="N65" s="31" t="s">
        <v>57</v>
      </c>
      <c r="O65" s="60" t="s">
        <v>867</v>
      </c>
      <c r="P65" s="60" t="s">
        <v>869</v>
      </c>
      <c r="Q65" s="61" t="s">
        <v>867</v>
      </c>
      <c r="R65" s="61" t="s">
        <v>870</v>
      </c>
      <c r="S65" s="61" t="s">
        <v>868</v>
      </c>
      <c r="T65" s="61" t="s">
        <v>871</v>
      </c>
      <c r="U65" s="61" t="s">
        <v>869</v>
      </c>
      <c r="V65" s="61" t="s">
        <v>893</v>
      </c>
    </row>
    <row r="66" spans="1:22" s="34" customFormat="1" ht="147" x14ac:dyDescent="0.25">
      <c r="A66" s="35"/>
      <c r="B66" s="31">
        <f t="shared" si="1"/>
        <v>42</v>
      </c>
      <c r="C66" s="31" t="s">
        <v>836</v>
      </c>
      <c r="D66" s="31" t="s">
        <v>740</v>
      </c>
      <c r="E66" s="31" t="s">
        <v>6</v>
      </c>
      <c r="F66" s="63" t="s">
        <v>1263</v>
      </c>
      <c r="G66" s="63" t="s">
        <v>558</v>
      </c>
      <c r="H66" s="31" t="s">
        <v>114</v>
      </c>
      <c r="I66" s="31" t="s">
        <v>172</v>
      </c>
      <c r="J66" s="33">
        <v>20000000</v>
      </c>
      <c r="K66" s="33">
        <v>11000000</v>
      </c>
      <c r="L66" s="31" t="s">
        <v>74</v>
      </c>
      <c r="M66" s="31" t="s">
        <v>561</v>
      </c>
      <c r="N66" s="31" t="s">
        <v>57</v>
      </c>
      <c r="O66" s="60" t="s">
        <v>866</v>
      </c>
      <c r="P66" s="61" t="s">
        <v>868</v>
      </c>
      <c r="Q66" s="61" t="s">
        <v>867</v>
      </c>
      <c r="R66" s="61" t="s">
        <v>869</v>
      </c>
      <c r="S66" s="61" t="s">
        <v>868</v>
      </c>
      <c r="T66" s="61" t="s">
        <v>870</v>
      </c>
      <c r="U66" s="61" t="s">
        <v>868</v>
      </c>
      <c r="V66" s="61" t="s">
        <v>893</v>
      </c>
    </row>
    <row r="67" spans="1:22" s="34" customFormat="1" ht="84" x14ac:dyDescent="0.25">
      <c r="A67" s="35"/>
      <c r="B67" s="31">
        <f t="shared" si="1"/>
        <v>43</v>
      </c>
      <c r="C67" s="31" t="s">
        <v>836</v>
      </c>
      <c r="D67" s="31" t="s">
        <v>740</v>
      </c>
      <c r="E67" s="31" t="s">
        <v>6</v>
      </c>
      <c r="F67" s="63" t="s">
        <v>1264</v>
      </c>
      <c r="G67" s="63" t="s">
        <v>562</v>
      </c>
      <c r="H67" s="31" t="s">
        <v>563</v>
      </c>
      <c r="I67" s="31" t="s">
        <v>172</v>
      </c>
      <c r="J67" s="33">
        <v>3636363</v>
      </c>
      <c r="K67" s="33">
        <v>2000000</v>
      </c>
      <c r="L67" s="31" t="s">
        <v>74</v>
      </c>
      <c r="M67" s="31" t="s">
        <v>176</v>
      </c>
      <c r="N67" s="31" t="s">
        <v>56</v>
      </c>
      <c r="O67" s="60" t="s">
        <v>867</v>
      </c>
      <c r="P67" s="60" t="s">
        <v>869</v>
      </c>
      <c r="Q67" s="61" t="s">
        <v>867</v>
      </c>
      <c r="R67" s="61" t="s">
        <v>870</v>
      </c>
      <c r="S67" s="61" t="s">
        <v>868</v>
      </c>
      <c r="T67" s="61" t="s">
        <v>871</v>
      </c>
      <c r="U67" s="61" t="s">
        <v>869</v>
      </c>
      <c r="V67" s="61" t="s">
        <v>893</v>
      </c>
    </row>
    <row r="68" spans="1:22" s="34" customFormat="1" ht="84" x14ac:dyDescent="0.25">
      <c r="A68" s="35"/>
      <c r="B68" s="31">
        <f t="shared" si="1"/>
        <v>44</v>
      </c>
      <c r="C68" s="31" t="s">
        <v>836</v>
      </c>
      <c r="D68" s="31" t="s">
        <v>740</v>
      </c>
      <c r="E68" s="31" t="s">
        <v>6</v>
      </c>
      <c r="F68" s="63" t="s">
        <v>1265</v>
      </c>
      <c r="G68" s="63" t="s">
        <v>562</v>
      </c>
      <c r="H68" s="31" t="s">
        <v>563</v>
      </c>
      <c r="I68" s="31" t="s">
        <v>719</v>
      </c>
      <c r="J68" s="33">
        <v>5000000</v>
      </c>
      <c r="K68" s="33">
        <v>2750000</v>
      </c>
      <c r="L68" s="31" t="s">
        <v>74</v>
      </c>
      <c r="M68" s="31" t="s">
        <v>564</v>
      </c>
      <c r="N68" s="31" t="s">
        <v>57</v>
      </c>
      <c r="O68" s="60" t="s">
        <v>867</v>
      </c>
      <c r="P68" s="60" t="s">
        <v>869</v>
      </c>
      <c r="Q68" s="61" t="s">
        <v>867</v>
      </c>
      <c r="R68" s="61" t="s">
        <v>870</v>
      </c>
      <c r="S68" s="61" t="s">
        <v>868</v>
      </c>
      <c r="T68" s="61" t="s">
        <v>871</v>
      </c>
      <c r="U68" s="61" t="s">
        <v>869</v>
      </c>
      <c r="V68" s="61" t="s">
        <v>893</v>
      </c>
    </row>
    <row r="69" spans="1:22" s="34" customFormat="1" ht="189" x14ac:dyDescent="0.25">
      <c r="A69" s="35"/>
      <c r="B69" s="31">
        <f t="shared" si="1"/>
        <v>45</v>
      </c>
      <c r="C69" s="31" t="s">
        <v>836</v>
      </c>
      <c r="D69" s="31" t="s">
        <v>740</v>
      </c>
      <c r="E69" s="31" t="s">
        <v>67</v>
      </c>
      <c r="F69" s="63" t="s">
        <v>1266</v>
      </c>
      <c r="G69" s="63" t="s">
        <v>1267</v>
      </c>
      <c r="H69" s="31" t="s">
        <v>565</v>
      </c>
      <c r="I69" s="31" t="s">
        <v>172</v>
      </c>
      <c r="J69" s="33">
        <v>53359029.5</v>
      </c>
      <c r="K69" s="33">
        <v>45355175.599999994</v>
      </c>
      <c r="L69" s="31" t="s">
        <v>74</v>
      </c>
      <c r="M69" s="31" t="s">
        <v>506</v>
      </c>
      <c r="N69" s="31" t="s">
        <v>56</v>
      </c>
      <c r="O69" s="60" t="s">
        <v>866</v>
      </c>
      <c r="P69" s="61" t="s">
        <v>868</v>
      </c>
      <c r="Q69" s="61" t="s">
        <v>867</v>
      </c>
      <c r="R69" s="61" t="s">
        <v>869</v>
      </c>
      <c r="S69" s="61" t="s">
        <v>868</v>
      </c>
      <c r="T69" s="61" t="s">
        <v>870</v>
      </c>
      <c r="U69" s="61" t="s">
        <v>868</v>
      </c>
      <c r="V69" s="61" t="s">
        <v>893</v>
      </c>
    </row>
    <row r="70" spans="1:22" s="34" customFormat="1" ht="189" x14ac:dyDescent="0.25">
      <c r="A70" s="35"/>
      <c r="B70" s="31">
        <f t="shared" si="1"/>
        <v>46</v>
      </c>
      <c r="C70" s="31" t="s">
        <v>836</v>
      </c>
      <c r="D70" s="31" t="s">
        <v>740</v>
      </c>
      <c r="E70" s="31" t="s">
        <v>67</v>
      </c>
      <c r="F70" s="63" t="s">
        <v>1268</v>
      </c>
      <c r="G70" s="63" t="s">
        <v>1267</v>
      </c>
      <c r="H70" s="31" t="s">
        <v>565</v>
      </c>
      <c r="I70" s="31" t="s">
        <v>172</v>
      </c>
      <c r="J70" s="33">
        <v>9997858.5</v>
      </c>
      <c r="K70" s="33">
        <v>8498179.9000000004</v>
      </c>
      <c r="L70" s="31" t="s">
        <v>74</v>
      </c>
      <c r="M70" s="31" t="s">
        <v>541</v>
      </c>
      <c r="N70" s="31" t="s">
        <v>56</v>
      </c>
      <c r="O70" s="60" t="s">
        <v>866</v>
      </c>
      <c r="P70" s="61" t="s">
        <v>868</v>
      </c>
      <c r="Q70" s="61" t="s">
        <v>867</v>
      </c>
      <c r="R70" s="61" t="s">
        <v>869</v>
      </c>
      <c r="S70" s="61" t="s">
        <v>868</v>
      </c>
      <c r="T70" s="61" t="s">
        <v>870</v>
      </c>
      <c r="U70" s="61" t="s">
        <v>868</v>
      </c>
      <c r="V70" s="61" t="s">
        <v>893</v>
      </c>
    </row>
    <row r="71" spans="1:22" s="34" customFormat="1" ht="189" x14ac:dyDescent="0.25">
      <c r="A71" s="35"/>
      <c r="B71" s="31">
        <f t="shared" si="1"/>
        <v>47</v>
      </c>
      <c r="C71" s="31" t="s">
        <v>836</v>
      </c>
      <c r="D71" s="31" t="s">
        <v>740</v>
      </c>
      <c r="E71" s="31" t="s">
        <v>67</v>
      </c>
      <c r="F71" s="63" t="s">
        <v>1269</v>
      </c>
      <c r="G71" s="63" t="s">
        <v>1270</v>
      </c>
      <c r="H71" s="31" t="s">
        <v>565</v>
      </c>
      <c r="I71" s="31" t="s">
        <v>172</v>
      </c>
      <c r="J71" s="33">
        <v>10665504.5</v>
      </c>
      <c r="K71" s="33">
        <v>9065678.2999999989</v>
      </c>
      <c r="L71" s="31" t="s">
        <v>74</v>
      </c>
      <c r="M71" s="31" t="s">
        <v>543</v>
      </c>
      <c r="N71" s="31" t="s">
        <v>57</v>
      </c>
      <c r="O71" s="60" t="s">
        <v>866</v>
      </c>
      <c r="P71" s="61" t="s">
        <v>868</v>
      </c>
      <c r="Q71" s="61" t="s">
        <v>867</v>
      </c>
      <c r="R71" s="61" t="s">
        <v>869</v>
      </c>
      <c r="S71" s="61" t="s">
        <v>868</v>
      </c>
      <c r="T71" s="61" t="s">
        <v>870</v>
      </c>
      <c r="U71" s="61" t="s">
        <v>868</v>
      </c>
      <c r="V71" s="61" t="s">
        <v>893</v>
      </c>
    </row>
    <row r="72" spans="1:22" s="34" customFormat="1" ht="210" x14ac:dyDescent="0.25">
      <c r="A72" s="35"/>
      <c r="B72" s="31">
        <f t="shared" si="1"/>
        <v>48</v>
      </c>
      <c r="C72" s="31" t="s">
        <v>836</v>
      </c>
      <c r="D72" s="31" t="s">
        <v>740</v>
      </c>
      <c r="E72" s="31" t="s">
        <v>67</v>
      </c>
      <c r="F72" s="63" t="s">
        <v>1271</v>
      </c>
      <c r="G72" s="63" t="s">
        <v>1272</v>
      </c>
      <c r="H72" s="31" t="s">
        <v>565</v>
      </c>
      <c r="I72" s="31" t="s">
        <v>719</v>
      </c>
      <c r="J72" s="33">
        <v>8696947</v>
      </c>
      <c r="K72" s="33">
        <v>7392404.5999999996</v>
      </c>
      <c r="L72" s="31" t="s">
        <v>74</v>
      </c>
      <c r="M72" s="31" t="s">
        <v>564</v>
      </c>
      <c r="N72" s="31" t="s">
        <v>57</v>
      </c>
      <c r="O72" s="60" t="s">
        <v>866</v>
      </c>
      <c r="P72" s="61" t="s">
        <v>868</v>
      </c>
      <c r="Q72" s="61" t="s">
        <v>867</v>
      </c>
      <c r="R72" s="61" t="s">
        <v>869</v>
      </c>
      <c r="S72" s="61" t="s">
        <v>868</v>
      </c>
      <c r="T72" s="61" t="s">
        <v>870</v>
      </c>
      <c r="U72" s="61" t="s">
        <v>868</v>
      </c>
      <c r="V72" s="61" t="s">
        <v>893</v>
      </c>
    </row>
    <row r="73" spans="1:22" s="34" customFormat="1" ht="189" x14ac:dyDescent="0.25">
      <c r="A73" s="35"/>
      <c r="B73" s="31">
        <f t="shared" si="1"/>
        <v>49</v>
      </c>
      <c r="C73" s="31" t="s">
        <v>836</v>
      </c>
      <c r="D73" s="31" t="s">
        <v>740</v>
      </c>
      <c r="E73" s="31" t="s">
        <v>17</v>
      </c>
      <c r="F73" s="63" t="s">
        <v>1273</v>
      </c>
      <c r="G73" s="63" t="s">
        <v>1267</v>
      </c>
      <c r="H73" s="31" t="s">
        <v>565</v>
      </c>
      <c r="I73" s="31" t="s">
        <v>172</v>
      </c>
      <c r="J73" s="33">
        <v>22868155.5</v>
      </c>
      <c r="K73" s="33">
        <v>19437932.399999999</v>
      </c>
      <c r="L73" s="31" t="s">
        <v>74</v>
      </c>
      <c r="M73" s="31" t="s">
        <v>506</v>
      </c>
      <c r="N73" s="31" t="s">
        <v>56</v>
      </c>
      <c r="O73" s="60" t="s">
        <v>866</v>
      </c>
      <c r="P73" s="61" t="s">
        <v>868</v>
      </c>
      <c r="Q73" s="61" t="s">
        <v>867</v>
      </c>
      <c r="R73" s="61" t="s">
        <v>869</v>
      </c>
      <c r="S73" s="61" t="s">
        <v>868</v>
      </c>
      <c r="T73" s="61" t="s">
        <v>870</v>
      </c>
      <c r="U73" s="61" t="s">
        <v>868</v>
      </c>
      <c r="V73" s="61" t="s">
        <v>893</v>
      </c>
    </row>
    <row r="74" spans="1:22" s="34" customFormat="1" ht="189" x14ac:dyDescent="0.25">
      <c r="A74" s="35"/>
      <c r="B74" s="31">
        <f t="shared" si="1"/>
        <v>50</v>
      </c>
      <c r="C74" s="31" t="s">
        <v>836</v>
      </c>
      <c r="D74" s="31" t="s">
        <v>740</v>
      </c>
      <c r="E74" s="31" t="s">
        <v>17</v>
      </c>
      <c r="F74" s="63" t="s">
        <v>1274</v>
      </c>
      <c r="G74" s="63" t="s">
        <v>1267</v>
      </c>
      <c r="H74" s="31" t="s">
        <v>565</v>
      </c>
      <c r="I74" s="31" t="s">
        <v>172</v>
      </c>
      <c r="J74" s="33">
        <v>4284796.5</v>
      </c>
      <c r="K74" s="33">
        <v>3642077.1</v>
      </c>
      <c r="L74" s="31" t="s">
        <v>74</v>
      </c>
      <c r="M74" s="31" t="s">
        <v>541</v>
      </c>
      <c r="N74" s="31" t="s">
        <v>56</v>
      </c>
      <c r="O74" s="60" t="s">
        <v>866</v>
      </c>
      <c r="P74" s="61" t="s">
        <v>868</v>
      </c>
      <c r="Q74" s="61" t="s">
        <v>867</v>
      </c>
      <c r="R74" s="61" t="s">
        <v>869</v>
      </c>
      <c r="S74" s="61" t="s">
        <v>868</v>
      </c>
      <c r="T74" s="61" t="s">
        <v>870</v>
      </c>
      <c r="U74" s="61" t="s">
        <v>868</v>
      </c>
      <c r="V74" s="61" t="s">
        <v>893</v>
      </c>
    </row>
    <row r="75" spans="1:22" s="34" customFormat="1" ht="189" x14ac:dyDescent="0.25">
      <c r="A75" s="35"/>
      <c r="B75" s="31">
        <f t="shared" si="1"/>
        <v>51</v>
      </c>
      <c r="C75" s="31" t="s">
        <v>836</v>
      </c>
      <c r="D75" s="31" t="s">
        <v>740</v>
      </c>
      <c r="E75" s="31" t="s">
        <v>17</v>
      </c>
      <c r="F75" s="63" t="s">
        <v>1275</v>
      </c>
      <c r="G75" s="63" t="s">
        <v>1270</v>
      </c>
      <c r="H75" s="31" t="s">
        <v>565</v>
      </c>
      <c r="I75" s="31" t="s">
        <v>172</v>
      </c>
      <c r="J75" s="33">
        <v>4570930.5</v>
      </c>
      <c r="K75" s="33">
        <v>3885290.6999999997</v>
      </c>
      <c r="L75" s="31" t="s">
        <v>74</v>
      </c>
      <c r="M75" s="31" t="s">
        <v>543</v>
      </c>
      <c r="N75" s="31" t="s">
        <v>57</v>
      </c>
      <c r="O75" s="60" t="s">
        <v>866</v>
      </c>
      <c r="P75" s="61" t="s">
        <v>868</v>
      </c>
      <c r="Q75" s="61" t="s">
        <v>867</v>
      </c>
      <c r="R75" s="61" t="s">
        <v>869</v>
      </c>
      <c r="S75" s="61" t="s">
        <v>868</v>
      </c>
      <c r="T75" s="61" t="s">
        <v>870</v>
      </c>
      <c r="U75" s="61" t="s">
        <v>868</v>
      </c>
      <c r="V75" s="61" t="s">
        <v>893</v>
      </c>
    </row>
    <row r="76" spans="1:22" s="34" customFormat="1" ht="210" x14ac:dyDescent="0.25">
      <c r="A76" s="35"/>
      <c r="B76" s="31">
        <f t="shared" si="1"/>
        <v>52</v>
      </c>
      <c r="C76" s="31" t="s">
        <v>836</v>
      </c>
      <c r="D76" s="31" t="s">
        <v>740</v>
      </c>
      <c r="E76" s="31" t="s">
        <v>17</v>
      </c>
      <c r="F76" s="63" t="s">
        <v>1276</v>
      </c>
      <c r="G76" s="63" t="s">
        <v>1272</v>
      </c>
      <c r="H76" s="31" t="s">
        <v>565</v>
      </c>
      <c r="I76" s="31" t="s">
        <v>719</v>
      </c>
      <c r="J76" s="33">
        <v>3727263</v>
      </c>
      <c r="K76" s="33">
        <v>3168173.4</v>
      </c>
      <c r="L76" s="31" t="s">
        <v>74</v>
      </c>
      <c r="M76" s="31" t="s">
        <v>564</v>
      </c>
      <c r="N76" s="31" t="s">
        <v>57</v>
      </c>
      <c r="O76" s="60" t="s">
        <v>866</v>
      </c>
      <c r="P76" s="61" t="s">
        <v>868</v>
      </c>
      <c r="Q76" s="61" t="s">
        <v>867</v>
      </c>
      <c r="R76" s="61" t="s">
        <v>869</v>
      </c>
      <c r="S76" s="61" t="s">
        <v>868</v>
      </c>
      <c r="T76" s="61" t="s">
        <v>870</v>
      </c>
      <c r="U76" s="61" t="s">
        <v>868</v>
      </c>
      <c r="V76" s="61" t="s">
        <v>893</v>
      </c>
    </row>
    <row r="77" spans="1:22" s="34" customFormat="1" ht="189" x14ac:dyDescent="0.25">
      <c r="A77" s="35"/>
      <c r="B77" s="31">
        <f t="shared" si="1"/>
        <v>53</v>
      </c>
      <c r="C77" s="31" t="s">
        <v>836</v>
      </c>
      <c r="D77" s="31" t="s">
        <v>740</v>
      </c>
      <c r="E77" s="31" t="s">
        <v>17</v>
      </c>
      <c r="F77" s="63" t="s">
        <v>1277</v>
      </c>
      <c r="G77" s="63" t="s">
        <v>566</v>
      </c>
      <c r="H77" s="31" t="s">
        <v>567</v>
      </c>
      <c r="I77" s="31" t="s">
        <v>172</v>
      </c>
      <c r="J77" s="33">
        <v>17673477.647058822</v>
      </c>
      <c r="K77" s="33">
        <v>15022456</v>
      </c>
      <c r="L77" s="31" t="s">
        <v>74</v>
      </c>
      <c r="M77" s="31" t="s">
        <v>568</v>
      </c>
      <c r="N77" s="31" t="s">
        <v>57</v>
      </c>
      <c r="O77" s="60" t="s">
        <v>867</v>
      </c>
      <c r="P77" s="60" t="s">
        <v>869</v>
      </c>
      <c r="Q77" s="61" t="s">
        <v>867</v>
      </c>
      <c r="R77" s="61" t="s">
        <v>870</v>
      </c>
      <c r="S77" s="61" t="s">
        <v>868</v>
      </c>
      <c r="T77" s="61" t="s">
        <v>871</v>
      </c>
      <c r="U77" s="61" t="s">
        <v>869</v>
      </c>
      <c r="V77" s="61" t="s">
        <v>893</v>
      </c>
    </row>
    <row r="78" spans="1:22" s="34" customFormat="1" ht="189" x14ac:dyDescent="0.25">
      <c r="A78" s="35"/>
      <c r="B78" s="31">
        <f t="shared" si="1"/>
        <v>54</v>
      </c>
      <c r="C78" s="31" t="s">
        <v>836</v>
      </c>
      <c r="D78" s="31" t="s">
        <v>740</v>
      </c>
      <c r="E78" s="31" t="s">
        <v>17</v>
      </c>
      <c r="F78" s="63" t="s">
        <v>1278</v>
      </c>
      <c r="G78" s="63" t="s">
        <v>569</v>
      </c>
      <c r="H78" s="31" t="s">
        <v>567</v>
      </c>
      <c r="I78" s="31" t="s">
        <v>719</v>
      </c>
      <c r="J78" s="33">
        <v>11764705.882352941</v>
      </c>
      <c r="K78" s="33">
        <v>10000000</v>
      </c>
      <c r="L78" s="31" t="s">
        <v>74</v>
      </c>
      <c r="M78" s="31" t="s">
        <v>570</v>
      </c>
      <c r="N78" s="31" t="s">
        <v>57</v>
      </c>
      <c r="O78" s="60" t="s">
        <v>867</v>
      </c>
      <c r="P78" s="60" t="s">
        <v>869</v>
      </c>
      <c r="Q78" s="61" t="s">
        <v>867</v>
      </c>
      <c r="R78" s="61" t="s">
        <v>870</v>
      </c>
      <c r="S78" s="61" t="s">
        <v>868</v>
      </c>
      <c r="T78" s="61" t="s">
        <v>871</v>
      </c>
      <c r="U78" s="61" t="s">
        <v>869</v>
      </c>
      <c r="V78" s="61" t="s">
        <v>893</v>
      </c>
    </row>
    <row r="79" spans="1:22" s="34" customFormat="1" ht="189" x14ac:dyDescent="0.25">
      <c r="A79" s="35"/>
      <c r="B79" s="31">
        <f t="shared" si="1"/>
        <v>55</v>
      </c>
      <c r="C79" s="31" t="s">
        <v>836</v>
      </c>
      <c r="D79" s="31" t="s">
        <v>740</v>
      </c>
      <c r="E79" s="31" t="s">
        <v>17</v>
      </c>
      <c r="F79" s="63" t="s">
        <v>1279</v>
      </c>
      <c r="G79" s="63" t="s">
        <v>566</v>
      </c>
      <c r="H79" s="31" t="s">
        <v>567</v>
      </c>
      <c r="I79" s="31" t="s">
        <v>172</v>
      </c>
      <c r="J79" s="33">
        <v>17673477.647058822</v>
      </c>
      <c r="K79" s="33">
        <v>15022456</v>
      </c>
      <c r="L79" s="31" t="s">
        <v>74</v>
      </c>
      <c r="M79" s="31" t="s">
        <v>568</v>
      </c>
      <c r="N79" s="31" t="s">
        <v>57</v>
      </c>
      <c r="O79" s="60" t="s">
        <v>867</v>
      </c>
      <c r="P79" s="60" t="s">
        <v>869</v>
      </c>
      <c r="Q79" s="61" t="s">
        <v>867</v>
      </c>
      <c r="R79" s="61" t="s">
        <v>870</v>
      </c>
      <c r="S79" s="61" t="s">
        <v>868</v>
      </c>
      <c r="T79" s="61" t="s">
        <v>871</v>
      </c>
      <c r="U79" s="61" t="s">
        <v>869</v>
      </c>
      <c r="V79" s="61" t="s">
        <v>893</v>
      </c>
    </row>
    <row r="80" spans="1:22" s="34" customFormat="1" ht="189" x14ac:dyDescent="0.25">
      <c r="A80" s="35"/>
      <c r="B80" s="31">
        <f t="shared" si="1"/>
        <v>56</v>
      </c>
      <c r="C80" s="31" t="s">
        <v>836</v>
      </c>
      <c r="D80" s="31" t="s">
        <v>740</v>
      </c>
      <c r="E80" s="31" t="s">
        <v>17</v>
      </c>
      <c r="F80" s="63" t="s">
        <v>1280</v>
      </c>
      <c r="G80" s="63" t="s">
        <v>569</v>
      </c>
      <c r="H80" s="31" t="s">
        <v>567</v>
      </c>
      <c r="I80" s="31" t="s">
        <v>719</v>
      </c>
      <c r="J80" s="33">
        <v>11764705.882352941</v>
      </c>
      <c r="K80" s="33">
        <v>10000000</v>
      </c>
      <c r="L80" s="31" t="s">
        <v>74</v>
      </c>
      <c r="M80" s="31" t="s">
        <v>570</v>
      </c>
      <c r="N80" s="31" t="s">
        <v>57</v>
      </c>
      <c r="O80" s="60" t="s">
        <v>867</v>
      </c>
      <c r="P80" s="60" t="s">
        <v>869</v>
      </c>
      <c r="Q80" s="61" t="s">
        <v>867</v>
      </c>
      <c r="R80" s="61" t="s">
        <v>870</v>
      </c>
      <c r="S80" s="61" t="s">
        <v>868</v>
      </c>
      <c r="T80" s="61" t="s">
        <v>871</v>
      </c>
      <c r="U80" s="61" t="s">
        <v>869</v>
      </c>
      <c r="V80" s="61" t="s">
        <v>893</v>
      </c>
    </row>
    <row r="81" spans="1:22" s="25" customFormat="1" ht="69.75" x14ac:dyDescent="0.25">
      <c r="A81" s="21"/>
      <c r="B81" s="22">
        <v>56</v>
      </c>
      <c r="C81" s="22" t="s">
        <v>836</v>
      </c>
      <c r="D81" s="22" t="s">
        <v>741</v>
      </c>
      <c r="E81" s="22" t="s">
        <v>1281</v>
      </c>
      <c r="F81" s="22"/>
      <c r="G81" s="22"/>
      <c r="H81" s="22"/>
      <c r="I81" s="22"/>
      <c r="J81" s="24">
        <f>SUM(J25:J80)</f>
        <v>1270134131.7058818</v>
      </c>
      <c r="K81" s="24">
        <f>SUM(K25:K80)</f>
        <v>1052914451</v>
      </c>
      <c r="L81" s="22"/>
      <c r="M81" s="22"/>
      <c r="N81" s="23"/>
      <c r="O81" s="70"/>
      <c r="P81" s="71"/>
      <c r="Q81" s="71"/>
      <c r="R81" s="71"/>
      <c r="S81" s="71"/>
      <c r="T81" s="71"/>
      <c r="U81" s="70"/>
      <c r="V81" s="70"/>
    </row>
    <row r="82" spans="1:22" s="36" customFormat="1" ht="126" x14ac:dyDescent="0.25">
      <c r="B82" s="31">
        <v>1</v>
      </c>
      <c r="C82" s="31" t="s">
        <v>837</v>
      </c>
      <c r="D82" s="31" t="s">
        <v>742</v>
      </c>
      <c r="E82" s="72" t="s">
        <v>8</v>
      </c>
      <c r="F82" s="72" t="s">
        <v>1282</v>
      </c>
      <c r="G82" s="72" t="s">
        <v>420</v>
      </c>
      <c r="H82" s="72" t="s">
        <v>1283</v>
      </c>
      <c r="I82" s="72" t="s">
        <v>1284</v>
      </c>
      <c r="J82" s="73">
        <v>30705882.350000001</v>
      </c>
      <c r="K82" s="73">
        <f>J82*85%</f>
        <v>26099999.997500002</v>
      </c>
      <c r="L82" s="72" t="s">
        <v>74</v>
      </c>
      <c r="M82" s="72" t="s">
        <v>130</v>
      </c>
      <c r="N82" s="74" t="s">
        <v>57</v>
      </c>
      <c r="O82" s="60" t="s">
        <v>867</v>
      </c>
      <c r="P82" s="60" t="s">
        <v>869</v>
      </c>
      <c r="Q82" s="60" t="s">
        <v>869</v>
      </c>
      <c r="R82" s="60" t="s">
        <v>870</v>
      </c>
      <c r="S82" s="60" t="s">
        <v>870</v>
      </c>
      <c r="T82" s="60" t="s">
        <v>870</v>
      </c>
      <c r="U82" s="60" t="s">
        <v>871</v>
      </c>
      <c r="V82" s="61" t="s">
        <v>893</v>
      </c>
    </row>
    <row r="83" spans="1:22" s="36" customFormat="1" ht="189" x14ac:dyDescent="0.25">
      <c r="B83" s="31">
        <f>B82+1</f>
        <v>2</v>
      </c>
      <c r="C83" s="31" t="s">
        <v>837</v>
      </c>
      <c r="D83" s="31" t="s">
        <v>742</v>
      </c>
      <c r="E83" s="72" t="s">
        <v>8</v>
      </c>
      <c r="F83" s="72" t="s">
        <v>421</v>
      </c>
      <c r="G83" s="72" t="s">
        <v>422</v>
      </c>
      <c r="H83" s="72" t="s">
        <v>1283</v>
      </c>
      <c r="I83" s="72" t="s">
        <v>1284</v>
      </c>
      <c r="J83" s="73">
        <v>42352941.18</v>
      </c>
      <c r="K83" s="73">
        <f t="shared" ref="K83:K108" si="2">J83*85%</f>
        <v>36000000.002999999</v>
      </c>
      <c r="L83" s="72" t="s">
        <v>74</v>
      </c>
      <c r="M83" s="72" t="s">
        <v>1285</v>
      </c>
      <c r="N83" s="74" t="s">
        <v>57</v>
      </c>
      <c r="O83" s="60" t="s">
        <v>867</v>
      </c>
      <c r="P83" s="60" t="s">
        <v>869</v>
      </c>
      <c r="Q83" s="60" t="s">
        <v>869</v>
      </c>
      <c r="R83" s="60" t="s">
        <v>870</v>
      </c>
      <c r="S83" s="60" t="s">
        <v>870</v>
      </c>
      <c r="T83" s="60" t="s">
        <v>870</v>
      </c>
      <c r="U83" s="60" t="s">
        <v>871</v>
      </c>
      <c r="V83" s="61" t="s">
        <v>893</v>
      </c>
    </row>
    <row r="84" spans="1:22" s="36" customFormat="1" ht="105" x14ac:dyDescent="0.25">
      <c r="B84" s="31">
        <f t="shared" ref="B84:B108" si="3">B83+1</f>
        <v>3</v>
      </c>
      <c r="C84" s="31" t="s">
        <v>837</v>
      </c>
      <c r="D84" s="31" t="s">
        <v>742</v>
      </c>
      <c r="E84" s="72" t="s">
        <v>8</v>
      </c>
      <c r="F84" s="72" t="s">
        <v>1286</v>
      </c>
      <c r="G84" s="72" t="s">
        <v>422</v>
      </c>
      <c r="H84" s="72" t="s">
        <v>1283</v>
      </c>
      <c r="I84" s="72" t="s">
        <v>1284</v>
      </c>
      <c r="J84" s="73">
        <v>7058823.54</v>
      </c>
      <c r="K84" s="73">
        <f t="shared" si="2"/>
        <v>6000000.0089999996</v>
      </c>
      <c r="L84" s="72" t="s">
        <v>74</v>
      </c>
      <c r="M84" s="72" t="s">
        <v>1287</v>
      </c>
      <c r="N84" s="74" t="s">
        <v>57</v>
      </c>
      <c r="O84" s="60" t="s">
        <v>868</v>
      </c>
      <c r="P84" s="60" t="s">
        <v>869</v>
      </c>
      <c r="Q84" s="60" t="s">
        <v>870</v>
      </c>
      <c r="R84" s="60" t="s">
        <v>871</v>
      </c>
      <c r="S84" s="61" t="s">
        <v>867</v>
      </c>
      <c r="T84" s="60" t="s">
        <v>870</v>
      </c>
      <c r="U84" s="60" t="s">
        <v>871</v>
      </c>
      <c r="V84" s="61" t="s">
        <v>893</v>
      </c>
    </row>
    <row r="85" spans="1:22" s="36" customFormat="1" ht="126" x14ac:dyDescent="0.25">
      <c r="B85" s="31">
        <f t="shared" si="3"/>
        <v>4</v>
      </c>
      <c r="C85" s="31" t="s">
        <v>837</v>
      </c>
      <c r="D85" s="31" t="s">
        <v>742</v>
      </c>
      <c r="E85" s="72" t="s">
        <v>9</v>
      </c>
      <c r="F85" s="72" t="s">
        <v>423</v>
      </c>
      <c r="G85" s="72" t="s">
        <v>424</v>
      </c>
      <c r="H85" s="72" t="s">
        <v>1288</v>
      </c>
      <c r="I85" s="72" t="s">
        <v>1284</v>
      </c>
      <c r="J85" s="73">
        <v>47058823.609999999</v>
      </c>
      <c r="K85" s="73">
        <f t="shared" si="2"/>
        <v>40000000.068499997</v>
      </c>
      <c r="L85" s="72" t="s">
        <v>74</v>
      </c>
      <c r="M85" s="72" t="s">
        <v>1289</v>
      </c>
      <c r="N85" s="74" t="s">
        <v>56</v>
      </c>
      <c r="O85" s="75" t="s">
        <v>1290</v>
      </c>
      <c r="P85" s="61" t="s">
        <v>867</v>
      </c>
      <c r="Q85" s="61" t="s">
        <v>867</v>
      </c>
      <c r="R85" s="61" t="s">
        <v>868</v>
      </c>
      <c r="S85" s="61" t="s">
        <v>872</v>
      </c>
      <c r="T85" s="61" t="s">
        <v>880</v>
      </c>
      <c r="U85" s="61" t="s">
        <v>880</v>
      </c>
      <c r="V85" s="61" t="s">
        <v>893</v>
      </c>
    </row>
    <row r="86" spans="1:22" s="36" customFormat="1" ht="147" x14ac:dyDescent="0.25">
      <c r="B86" s="31">
        <f t="shared" si="3"/>
        <v>5</v>
      </c>
      <c r="C86" s="31" t="s">
        <v>837</v>
      </c>
      <c r="D86" s="31" t="s">
        <v>742</v>
      </c>
      <c r="E86" s="72" t="s">
        <v>9</v>
      </c>
      <c r="F86" s="72" t="s">
        <v>1291</v>
      </c>
      <c r="G86" s="72" t="s">
        <v>425</v>
      </c>
      <c r="H86" s="72" t="s">
        <v>1292</v>
      </c>
      <c r="I86" s="72" t="s">
        <v>1284</v>
      </c>
      <c r="J86" s="73">
        <v>46879964.789999999</v>
      </c>
      <c r="K86" s="73">
        <f t="shared" si="2"/>
        <v>39847970.071499996</v>
      </c>
      <c r="L86" s="72" t="s">
        <v>74</v>
      </c>
      <c r="M86" s="72" t="s">
        <v>1293</v>
      </c>
      <c r="N86" s="74" t="s">
        <v>57</v>
      </c>
      <c r="O86" s="62" t="s">
        <v>1290</v>
      </c>
      <c r="P86" s="61" t="s">
        <v>867</v>
      </c>
      <c r="Q86" s="61" t="s">
        <v>868</v>
      </c>
      <c r="R86" s="61" t="s">
        <v>868</v>
      </c>
      <c r="S86" s="61" t="s">
        <v>869</v>
      </c>
      <c r="T86" s="61" t="s">
        <v>869</v>
      </c>
      <c r="U86" s="61" t="s">
        <v>869</v>
      </c>
      <c r="V86" s="61" t="s">
        <v>893</v>
      </c>
    </row>
    <row r="87" spans="1:22" s="36" customFormat="1" ht="84" x14ac:dyDescent="0.25">
      <c r="B87" s="31">
        <f t="shared" si="3"/>
        <v>6</v>
      </c>
      <c r="C87" s="31" t="s">
        <v>837</v>
      </c>
      <c r="D87" s="31" t="s">
        <v>742</v>
      </c>
      <c r="E87" s="72" t="s">
        <v>7</v>
      </c>
      <c r="F87" s="72" t="s">
        <v>1294</v>
      </c>
      <c r="G87" s="72" t="s">
        <v>426</v>
      </c>
      <c r="H87" s="72" t="s">
        <v>1295</v>
      </c>
      <c r="I87" s="72" t="s">
        <v>1284</v>
      </c>
      <c r="J87" s="73">
        <v>47058823.619999997</v>
      </c>
      <c r="K87" s="73">
        <f t="shared" si="2"/>
        <v>40000000.077</v>
      </c>
      <c r="L87" s="72" t="s">
        <v>74</v>
      </c>
      <c r="M87" s="72" t="s">
        <v>1296</v>
      </c>
      <c r="N87" s="74" t="s">
        <v>57</v>
      </c>
      <c r="O87" s="75" t="s">
        <v>1290</v>
      </c>
      <c r="P87" s="75" t="s">
        <v>866</v>
      </c>
      <c r="Q87" s="62" t="s">
        <v>866</v>
      </c>
      <c r="R87" s="62" t="s">
        <v>867</v>
      </c>
      <c r="S87" s="61" t="s">
        <v>867</v>
      </c>
      <c r="T87" s="61" t="s">
        <v>868</v>
      </c>
      <c r="U87" s="61" t="s">
        <v>868</v>
      </c>
      <c r="V87" s="61" t="s">
        <v>893</v>
      </c>
    </row>
    <row r="88" spans="1:22" s="36" customFormat="1" ht="84" x14ac:dyDescent="0.25">
      <c r="B88" s="31">
        <f t="shared" si="3"/>
        <v>7</v>
      </c>
      <c r="C88" s="31" t="s">
        <v>837</v>
      </c>
      <c r="D88" s="31" t="s">
        <v>742</v>
      </c>
      <c r="E88" s="72" t="s">
        <v>7</v>
      </c>
      <c r="F88" s="72" t="s">
        <v>1297</v>
      </c>
      <c r="G88" s="72" t="s">
        <v>427</v>
      </c>
      <c r="H88" s="72" t="s">
        <v>1295</v>
      </c>
      <c r="I88" s="72" t="s">
        <v>1284</v>
      </c>
      <c r="J88" s="73">
        <v>144000000.25999999</v>
      </c>
      <c r="K88" s="73">
        <f t="shared" si="2"/>
        <v>122400000.22099999</v>
      </c>
      <c r="L88" s="72" t="s">
        <v>74</v>
      </c>
      <c r="M88" s="72" t="s">
        <v>130</v>
      </c>
      <c r="N88" s="74" t="s">
        <v>57</v>
      </c>
      <c r="O88" s="60" t="s">
        <v>866</v>
      </c>
      <c r="P88" s="60" t="s">
        <v>867</v>
      </c>
      <c r="Q88" s="61" t="s">
        <v>868</v>
      </c>
      <c r="R88" s="61" t="s">
        <v>869</v>
      </c>
      <c r="S88" s="61" t="s">
        <v>869</v>
      </c>
      <c r="T88" s="61" t="s">
        <v>869</v>
      </c>
      <c r="U88" s="61" t="s">
        <v>869</v>
      </c>
      <c r="V88" s="61" t="s">
        <v>893</v>
      </c>
    </row>
    <row r="89" spans="1:22" s="36" customFormat="1" ht="84" x14ac:dyDescent="0.25">
      <c r="B89" s="31">
        <f t="shared" si="3"/>
        <v>8</v>
      </c>
      <c r="C89" s="31" t="s">
        <v>837</v>
      </c>
      <c r="D89" s="31" t="s">
        <v>742</v>
      </c>
      <c r="E89" s="72" t="s">
        <v>8</v>
      </c>
      <c r="F89" s="72" t="s">
        <v>1298</v>
      </c>
      <c r="G89" s="72" t="s">
        <v>428</v>
      </c>
      <c r="H89" s="72" t="s">
        <v>1299</v>
      </c>
      <c r="I89" s="72" t="s">
        <v>1284</v>
      </c>
      <c r="J89" s="73">
        <v>23529411.809999999</v>
      </c>
      <c r="K89" s="73">
        <f t="shared" si="2"/>
        <v>20000000.0385</v>
      </c>
      <c r="L89" s="72" t="s">
        <v>74</v>
      </c>
      <c r="M89" s="72" t="s">
        <v>1300</v>
      </c>
      <c r="N89" s="74" t="s">
        <v>57</v>
      </c>
      <c r="O89" s="60" t="s">
        <v>868</v>
      </c>
      <c r="P89" s="60" t="s">
        <v>870</v>
      </c>
      <c r="Q89" s="62" t="s">
        <v>871</v>
      </c>
      <c r="R89" s="60" t="s">
        <v>871</v>
      </c>
      <c r="S89" s="61" t="s">
        <v>872</v>
      </c>
      <c r="T89" s="61" t="s">
        <v>872</v>
      </c>
      <c r="U89" s="61" t="s">
        <v>872</v>
      </c>
      <c r="V89" s="61" t="s">
        <v>893</v>
      </c>
    </row>
    <row r="90" spans="1:22" s="36" customFormat="1" ht="84" x14ac:dyDescent="0.25">
      <c r="B90" s="31">
        <f t="shared" si="3"/>
        <v>9</v>
      </c>
      <c r="C90" s="31" t="s">
        <v>837</v>
      </c>
      <c r="D90" s="31" t="s">
        <v>742</v>
      </c>
      <c r="E90" s="72" t="s">
        <v>8</v>
      </c>
      <c r="F90" s="72" t="s">
        <v>1301</v>
      </c>
      <c r="G90" s="72" t="s">
        <v>429</v>
      </c>
      <c r="H90" s="72" t="s">
        <v>1295</v>
      </c>
      <c r="I90" s="72" t="s">
        <v>1284</v>
      </c>
      <c r="J90" s="73">
        <v>5882352.9500000002</v>
      </c>
      <c r="K90" s="73">
        <f t="shared" si="2"/>
        <v>5000000.0075000003</v>
      </c>
      <c r="L90" s="72" t="s">
        <v>74</v>
      </c>
      <c r="M90" s="72" t="s">
        <v>1302</v>
      </c>
      <c r="N90" s="74" t="s">
        <v>57</v>
      </c>
      <c r="O90" s="60" t="s">
        <v>868</v>
      </c>
      <c r="P90" s="60" t="s">
        <v>870</v>
      </c>
      <c r="Q90" s="62" t="s">
        <v>871</v>
      </c>
      <c r="R90" s="60" t="s">
        <v>871</v>
      </c>
      <c r="S90" s="61" t="s">
        <v>872</v>
      </c>
      <c r="T90" s="61" t="s">
        <v>872</v>
      </c>
      <c r="U90" s="61" t="s">
        <v>872</v>
      </c>
      <c r="V90" s="61" t="s">
        <v>893</v>
      </c>
    </row>
    <row r="91" spans="1:22" s="36" customFormat="1" ht="63" x14ac:dyDescent="0.25">
      <c r="B91" s="31">
        <f t="shared" si="3"/>
        <v>10</v>
      </c>
      <c r="C91" s="31" t="s">
        <v>837</v>
      </c>
      <c r="D91" s="31" t="s">
        <v>742</v>
      </c>
      <c r="E91" s="72" t="s">
        <v>12</v>
      </c>
      <c r="F91" s="72" t="s">
        <v>430</v>
      </c>
      <c r="G91" s="72" t="s">
        <v>431</v>
      </c>
      <c r="H91" s="72" t="s">
        <v>1303</v>
      </c>
      <c r="I91" s="72" t="s">
        <v>1284</v>
      </c>
      <c r="J91" s="73">
        <v>58823529.520000003</v>
      </c>
      <c r="K91" s="73">
        <f t="shared" si="2"/>
        <v>50000000.092</v>
      </c>
      <c r="L91" s="72" t="s">
        <v>74</v>
      </c>
      <c r="M91" s="72" t="s">
        <v>1304</v>
      </c>
      <c r="N91" s="74" t="s">
        <v>57</v>
      </c>
      <c r="O91" s="60" t="s">
        <v>867</v>
      </c>
      <c r="P91" s="60" t="s">
        <v>869</v>
      </c>
      <c r="Q91" s="60" t="s">
        <v>869</v>
      </c>
      <c r="R91" s="60" t="s">
        <v>870</v>
      </c>
      <c r="S91" s="60" t="s">
        <v>870</v>
      </c>
      <c r="T91" s="60" t="s">
        <v>870</v>
      </c>
      <c r="U91" s="60" t="s">
        <v>871</v>
      </c>
      <c r="V91" s="61" t="s">
        <v>893</v>
      </c>
    </row>
    <row r="92" spans="1:22" s="36" customFormat="1" ht="189" x14ac:dyDescent="0.25">
      <c r="B92" s="31">
        <f t="shared" si="3"/>
        <v>11</v>
      </c>
      <c r="C92" s="31" t="s">
        <v>837</v>
      </c>
      <c r="D92" s="31" t="s">
        <v>742</v>
      </c>
      <c r="E92" s="72" t="s">
        <v>12</v>
      </c>
      <c r="F92" s="72" t="s">
        <v>1305</v>
      </c>
      <c r="G92" s="72" t="s">
        <v>431</v>
      </c>
      <c r="H92" s="72" t="s">
        <v>1303</v>
      </c>
      <c r="I92" s="72" t="s">
        <v>1284</v>
      </c>
      <c r="J92" s="73">
        <v>87463529.569999993</v>
      </c>
      <c r="K92" s="73">
        <f t="shared" si="2"/>
        <v>74344000.134499997</v>
      </c>
      <c r="L92" s="72" t="s">
        <v>74</v>
      </c>
      <c r="M92" s="72" t="s">
        <v>176</v>
      </c>
      <c r="N92" s="74" t="s">
        <v>56</v>
      </c>
      <c r="O92" s="60" t="s">
        <v>867</v>
      </c>
      <c r="P92" s="60" t="s">
        <v>879</v>
      </c>
      <c r="Q92" s="60" t="s">
        <v>879</v>
      </c>
      <c r="R92" s="60" t="s">
        <v>873</v>
      </c>
      <c r="S92" s="60" t="s">
        <v>873</v>
      </c>
      <c r="T92" s="60" t="s">
        <v>873</v>
      </c>
      <c r="U92" s="60" t="s">
        <v>873</v>
      </c>
      <c r="V92" s="61" t="s">
        <v>893</v>
      </c>
    </row>
    <row r="93" spans="1:22" s="36" customFormat="1" ht="84" x14ac:dyDescent="0.25">
      <c r="B93" s="31">
        <f t="shared" si="3"/>
        <v>12</v>
      </c>
      <c r="C93" s="31" t="s">
        <v>837</v>
      </c>
      <c r="D93" s="31" t="s">
        <v>742</v>
      </c>
      <c r="E93" s="72" t="s">
        <v>12</v>
      </c>
      <c r="F93" s="72" t="s">
        <v>1306</v>
      </c>
      <c r="G93" s="72" t="s">
        <v>819</v>
      </c>
      <c r="H93" s="72" t="s">
        <v>1303</v>
      </c>
      <c r="I93" s="72" t="s">
        <v>1284</v>
      </c>
      <c r="J93" s="73">
        <v>11764705.9</v>
      </c>
      <c r="K93" s="73">
        <f t="shared" si="2"/>
        <v>10000000.015000001</v>
      </c>
      <c r="L93" s="72" t="s">
        <v>74</v>
      </c>
      <c r="M93" s="72" t="s">
        <v>1307</v>
      </c>
      <c r="N93" s="74" t="s">
        <v>57</v>
      </c>
      <c r="O93" s="60" t="s">
        <v>867</v>
      </c>
      <c r="P93" s="60" t="s">
        <v>869</v>
      </c>
      <c r="Q93" s="60" t="s">
        <v>869</v>
      </c>
      <c r="R93" s="60" t="s">
        <v>870</v>
      </c>
      <c r="S93" s="60" t="s">
        <v>870</v>
      </c>
      <c r="T93" s="60" t="s">
        <v>870</v>
      </c>
      <c r="U93" s="60" t="s">
        <v>871</v>
      </c>
      <c r="V93" s="60" t="s">
        <v>893</v>
      </c>
    </row>
    <row r="94" spans="1:22" s="36" customFormat="1" ht="126" x14ac:dyDescent="0.25">
      <c r="B94" s="31">
        <f t="shared" si="3"/>
        <v>13</v>
      </c>
      <c r="C94" s="31" t="s">
        <v>837</v>
      </c>
      <c r="D94" s="31" t="s">
        <v>742</v>
      </c>
      <c r="E94" s="72" t="s">
        <v>11</v>
      </c>
      <c r="F94" s="72" t="s">
        <v>432</v>
      </c>
      <c r="G94" s="72" t="s">
        <v>432</v>
      </c>
      <c r="H94" s="72" t="s">
        <v>1308</v>
      </c>
      <c r="I94" s="72" t="s">
        <v>1284</v>
      </c>
      <c r="J94" s="73">
        <v>66269411.880000003</v>
      </c>
      <c r="K94" s="73">
        <f t="shared" si="2"/>
        <v>56329000.097999997</v>
      </c>
      <c r="L94" s="72" t="s">
        <v>74</v>
      </c>
      <c r="M94" s="72" t="s">
        <v>176</v>
      </c>
      <c r="N94" s="74" t="s">
        <v>57</v>
      </c>
      <c r="O94" s="60" t="s">
        <v>867</v>
      </c>
      <c r="P94" s="60" t="s">
        <v>869</v>
      </c>
      <c r="Q94" s="60" t="s">
        <v>869</v>
      </c>
      <c r="R94" s="60" t="s">
        <v>870</v>
      </c>
      <c r="S94" s="60" t="s">
        <v>870</v>
      </c>
      <c r="T94" s="60" t="s">
        <v>870</v>
      </c>
      <c r="U94" s="60" t="s">
        <v>871</v>
      </c>
      <c r="V94" s="61" t="s">
        <v>893</v>
      </c>
    </row>
    <row r="95" spans="1:22" s="36" customFormat="1" ht="147" x14ac:dyDescent="0.25">
      <c r="B95" s="31">
        <f t="shared" si="3"/>
        <v>14</v>
      </c>
      <c r="C95" s="31" t="s">
        <v>837</v>
      </c>
      <c r="D95" s="31" t="s">
        <v>742</v>
      </c>
      <c r="E95" s="72" t="s">
        <v>16</v>
      </c>
      <c r="F95" s="72" t="s">
        <v>433</v>
      </c>
      <c r="G95" s="72" t="s">
        <v>858</v>
      </c>
      <c r="H95" s="72" t="s">
        <v>1309</v>
      </c>
      <c r="I95" s="72" t="s">
        <v>1284</v>
      </c>
      <c r="J95" s="73">
        <v>99335294.299999997</v>
      </c>
      <c r="K95" s="73">
        <f t="shared" si="2"/>
        <v>84435000.155000001</v>
      </c>
      <c r="L95" s="72" t="s">
        <v>74</v>
      </c>
      <c r="M95" s="72" t="s">
        <v>1310</v>
      </c>
      <c r="N95" s="74" t="s">
        <v>57</v>
      </c>
      <c r="O95" s="60" t="s">
        <v>867</v>
      </c>
      <c r="P95" s="60" t="s">
        <v>868</v>
      </c>
      <c r="Q95" s="60" t="s">
        <v>869</v>
      </c>
      <c r="R95" s="60" t="s">
        <v>870</v>
      </c>
      <c r="S95" s="60" t="s">
        <v>870</v>
      </c>
      <c r="T95" s="60" t="s">
        <v>870</v>
      </c>
      <c r="U95" s="60" t="s">
        <v>870</v>
      </c>
      <c r="V95" s="61" t="s">
        <v>893</v>
      </c>
    </row>
    <row r="96" spans="1:22" s="36" customFormat="1" ht="126" x14ac:dyDescent="0.25">
      <c r="B96" s="31">
        <f t="shared" si="3"/>
        <v>15</v>
      </c>
      <c r="C96" s="31" t="s">
        <v>837</v>
      </c>
      <c r="D96" s="31" t="s">
        <v>742</v>
      </c>
      <c r="E96" s="72" t="s">
        <v>16</v>
      </c>
      <c r="F96" s="72" t="s">
        <v>434</v>
      </c>
      <c r="G96" s="72" t="s">
        <v>105</v>
      </c>
      <c r="H96" s="72" t="s">
        <v>1309</v>
      </c>
      <c r="I96" s="72" t="s">
        <v>1284</v>
      </c>
      <c r="J96" s="73">
        <v>116657647.27</v>
      </c>
      <c r="K96" s="73">
        <f t="shared" si="2"/>
        <v>99159000.179499999</v>
      </c>
      <c r="L96" s="72" t="s">
        <v>74</v>
      </c>
      <c r="M96" s="72" t="s">
        <v>1311</v>
      </c>
      <c r="N96" s="74" t="s">
        <v>56</v>
      </c>
      <c r="O96" s="60" t="s">
        <v>867</v>
      </c>
      <c r="P96" s="60" t="s">
        <v>868</v>
      </c>
      <c r="Q96" s="60" t="s">
        <v>869</v>
      </c>
      <c r="R96" s="61" t="s">
        <v>869</v>
      </c>
      <c r="S96" s="60" t="s">
        <v>870</v>
      </c>
      <c r="T96" s="60" t="s">
        <v>870</v>
      </c>
      <c r="U96" s="60" t="s">
        <v>870</v>
      </c>
      <c r="V96" s="61" t="s">
        <v>893</v>
      </c>
    </row>
    <row r="97" spans="1:22" s="36" customFormat="1" ht="189" x14ac:dyDescent="0.25">
      <c r="B97" s="31">
        <f t="shared" si="3"/>
        <v>16</v>
      </c>
      <c r="C97" s="31" t="s">
        <v>837</v>
      </c>
      <c r="D97" s="31" t="s">
        <v>742</v>
      </c>
      <c r="E97" s="72" t="s">
        <v>13</v>
      </c>
      <c r="F97" s="72" t="s">
        <v>1312</v>
      </c>
      <c r="G97" s="72" t="s">
        <v>435</v>
      </c>
      <c r="H97" s="72" t="s">
        <v>1313</v>
      </c>
      <c r="I97" s="72" t="s">
        <v>1284</v>
      </c>
      <c r="J97" s="73">
        <v>225147058.81999999</v>
      </c>
      <c r="K97" s="73">
        <f t="shared" si="2"/>
        <v>191374999.99699998</v>
      </c>
      <c r="L97" s="72" t="s">
        <v>74</v>
      </c>
      <c r="M97" s="72" t="s">
        <v>1314</v>
      </c>
      <c r="N97" s="74" t="s">
        <v>56</v>
      </c>
      <c r="O97" s="60" t="s">
        <v>866</v>
      </c>
      <c r="P97" s="60" t="s">
        <v>868</v>
      </c>
      <c r="Q97" s="60" t="s">
        <v>868</v>
      </c>
      <c r="R97" s="61" t="s">
        <v>869</v>
      </c>
      <c r="S97" s="61" t="s">
        <v>869</v>
      </c>
      <c r="T97" s="60" t="s">
        <v>870</v>
      </c>
      <c r="U97" s="60" t="s">
        <v>870</v>
      </c>
      <c r="V97" s="61" t="s">
        <v>893</v>
      </c>
    </row>
    <row r="98" spans="1:22" s="36" customFormat="1" ht="147" x14ac:dyDescent="0.25">
      <c r="B98" s="31">
        <f t="shared" si="3"/>
        <v>17</v>
      </c>
      <c r="C98" s="31" t="s">
        <v>837</v>
      </c>
      <c r="D98" s="31" t="s">
        <v>742</v>
      </c>
      <c r="E98" s="72" t="s">
        <v>6</v>
      </c>
      <c r="F98" s="31" t="s">
        <v>1315</v>
      </c>
      <c r="G98" s="72" t="s">
        <v>436</v>
      </c>
      <c r="H98" s="72" t="s">
        <v>1316</v>
      </c>
      <c r="I98" s="72" t="s">
        <v>1284</v>
      </c>
      <c r="J98" s="73">
        <v>13521362.619999999</v>
      </c>
      <c r="K98" s="73">
        <v>6487650</v>
      </c>
      <c r="L98" s="72" t="s">
        <v>74</v>
      </c>
      <c r="M98" s="72" t="s">
        <v>1310</v>
      </c>
      <c r="N98" s="74" t="s">
        <v>57</v>
      </c>
      <c r="O98" s="60" t="s">
        <v>866</v>
      </c>
      <c r="P98" s="60" t="s">
        <v>867</v>
      </c>
      <c r="Q98" s="61" t="s">
        <v>868</v>
      </c>
      <c r="R98" s="61" t="s">
        <v>869</v>
      </c>
      <c r="S98" s="61" t="s">
        <v>869</v>
      </c>
      <c r="T98" s="61" t="s">
        <v>869</v>
      </c>
      <c r="U98" s="61" t="s">
        <v>869</v>
      </c>
      <c r="V98" s="61" t="s">
        <v>893</v>
      </c>
    </row>
    <row r="99" spans="1:22" s="36" customFormat="1" ht="147" x14ac:dyDescent="0.25">
      <c r="B99" s="31">
        <f t="shared" si="3"/>
        <v>18</v>
      </c>
      <c r="C99" s="31" t="s">
        <v>837</v>
      </c>
      <c r="D99" s="31" t="s">
        <v>742</v>
      </c>
      <c r="E99" s="72" t="s">
        <v>6</v>
      </c>
      <c r="F99" s="72" t="s">
        <v>1317</v>
      </c>
      <c r="G99" s="72" t="s">
        <v>1318</v>
      </c>
      <c r="H99" s="72" t="s">
        <v>1316</v>
      </c>
      <c r="I99" s="72" t="s">
        <v>1284</v>
      </c>
      <c r="J99" s="73">
        <v>31669060.52</v>
      </c>
      <c r="K99" s="73">
        <v>15195050</v>
      </c>
      <c r="L99" s="72" t="s">
        <v>74</v>
      </c>
      <c r="M99" s="72" t="s">
        <v>1310</v>
      </c>
      <c r="N99" s="74" t="s">
        <v>57</v>
      </c>
      <c r="O99" s="75" t="s">
        <v>1290</v>
      </c>
      <c r="P99" s="75" t="s">
        <v>867</v>
      </c>
      <c r="Q99" s="61" t="s">
        <v>867</v>
      </c>
      <c r="R99" s="61" t="s">
        <v>868</v>
      </c>
      <c r="S99" s="61" t="s">
        <v>868</v>
      </c>
      <c r="T99" s="61" t="s">
        <v>869</v>
      </c>
      <c r="U99" s="61" t="s">
        <v>869</v>
      </c>
      <c r="V99" s="61" t="s">
        <v>893</v>
      </c>
    </row>
    <row r="100" spans="1:22" s="36" customFormat="1" ht="147" x14ac:dyDescent="0.25">
      <c r="B100" s="31">
        <f t="shared" si="3"/>
        <v>19</v>
      </c>
      <c r="C100" s="31" t="s">
        <v>837</v>
      </c>
      <c r="D100" s="31" t="s">
        <v>742</v>
      </c>
      <c r="E100" s="72" t="s">
        <v>6</v>
      </c>
      <c r="F100" s="72" t="s">
        <v>1319</v>
      </c>
      <c r="G100" s="72" t="s">
        <v>436</v>
      </c>
      <c r="H100" s="72" t="s">
        <v>1316</v>
      </c>
      <c r="I100" s="72" t="s">
        <v>1284</v>
      </c>
      <c r="J100" s="73">
        <v>30873103.760000002</v>
      </c>
      <c r="K100" s="73">
        <v>14813144</v>
      </c>
      <c r="L100" s="72" t="s">
        <v>74</v>
      </c>
      <c r="M100" s="72" t="s">
        <v>1310</v>
      </c>
      <c r="N100" s="74" t="s">
        <v>57</v>
      </c>
      <c r="O100" s="60" t="s">
        <v>867</v>
      </c>
      <c r="P100" s="60" t="s">
        <v>869</v>
      </c>
      <c r="Q100" s="60" t="s">
        <v>869</v>
      </c>
      <c r="R100" s="60" t="s">
        <v>870</v>
      </c>
      <c r="S100" s="60" t="s">
        <v>870</v>
      </c>
      <c r="T100" s="60" t="s">
        <v>870</v>
      </c>
      <c r="U100" s="60" t="s">
        <v>871</v>
      </c>
      <c r="V100" s="61" t="s">
        <v>893</v>
      </c>
    </row>
    <row r="101" spans="1:22" s="36" customFormat="1" ht="105" x14ac:dyDescent="0.25">
      <c r="B101" s="31">
        <f t="shared" si="3"/>
        <v>20</v>
      </c>
      <c r="C101" s="31" t="s">
        <v>837</v>
      </c>
      <c r="D101" s="31" t="s">
        <v>742</v>
      </c>
      <c r="E101" s="72" t="s">
        <v>164</v>
      </c>
      <c r="F101" s="72" t="s">
        <v>437</v>
      </c>
      <c r="G101" s="72" t="s">
        <v>438</v>
      </c>
      <c r="H101" s="72" t="s">
        <v>1320</v>
      </c>
      <c r="I101" s="72" t="s">
        <v>1284</v>
      </c>
      <c r="J101" s="73">
        <v>50562727.090000004</v>
      </c>
      <c r="K101" s="73">
        <f t="shared" si="2"/>
        <v>42978318.026500002</v>
      </c>
      <c r="L101" s="72" t="s">
        <v>74</v>
      </c>
      <c r="M101" s="72" t="s">
        <v>1310</v>
      </c>
      <c r="N101" s="74" t="s">
        <v>57</v>
      </c>
      <c r="O101" s="60" t="s">
        <v>866</v>
      </c>
      <c r="P101" s="60" t="s">
        <v>868</v>
      </c>
      <c r="Q101" s="60" t="s">
        <v>868</v>
      </c>
      <c r="R101" s="61" t="s">
        <v>869</v>
      </c>
      <c r="S101" s="61" t="s">
        <v>869</v>
      </c>
      <c r="T101" s="60" t="s">
        <v>870</v>
      </c>
      <c r="U101" s="60" t="s">
        <v>870</v>
      </c>
      <c r="V101" s="61" t="s">
        <v>893</v>
      </c>
    </row>
    <row r="102" spans="1:22" s="36" customFormat="1" ht="105" x14ac:dyDescent="0.25">
      <c r="B102" s="31">
        <f t="shared" si="3"/>
        <v>21</v>
      </c>
      <c r="C102" s="31" t="s">
        <v>837</v>
      </c>
      <c r="D102" s="31" t="s">
        <v>742</v>
      </c>
      <c r="E102" s="72" t="s">
        <v>239</v>
      </c>
      <c r="F102" s="72" t="s">
        <v>1321</v>
      </c>
      <c r="G102" s="72" t="s">
        <v>438</v>
      </c>
      <c r="H102" s="72" t="s">
        <v>1320</v>
      </c>
      <c r="I102" s="72" t="s">
        <v>1284</v>
      </c>
      <c r="J102" s="73">
        <v>18673529.420000002</v>
      </c>
      <c r="K102" s="73">
        <f t="shared" si="2"/>
        <v>15872500.007000001</v>
      </c>
      <c r="L102" s="72" t="s">
        <v>74</v>
      </c>
      <c r="M102" s="72" t="s">
        <v>1322</v>
      </c>
      <c r="N102" s="74" t="s">
        <v>57</v>
      </c>
      <c r="O102" s="60" t="s">
        <v>867</v>
      </c>
      <c r="P102" s="60" t="s">
        <v>868</v>
      </c>
      <c r="Q102" s="60" t="s">
        <v>869</v>
      </c>
      <c r="R102" s="60" t="s">
        <v>870</v>
      </c>
      <c r="S102" s="60" t="s">
        <v>870</v>
      </c>
      <c r="T102" s="60" t="s">
        <v>870</v>
      </c>
      <c r="U102" s="60" t="s">
        <v>870</v>
      </c>
      <c r="V102" s="61" t="s">
        <v>893</v>
      </c>
    </row>
    <row r="103" spans="1:22" s="36" customFormat="1" ht="105" x14ac:dyDescent="0.25">
      <c r="B103" s="31">
        <f t="shared" si="3"/>
        <v>22</v>
      </c>
      <c r="C103" s="31" t="s">
        <v>837</v>
      </c>
      <c r="D103" s="31" t="s">
        <v>742</v>
      </c>
      <c r="E103" s="72" t="s">
        <v>17</v>
      </c>
      <c r="F103" s="72" t="s">
        <v>1323</v>
      </c>
      <c r="G103" s="72" t="s">
        <v>438</v>
      </c>
      <c r="H103" s="72" t="s">
        <v>1320</v>
      </c>
      <c r="I103" s="72" t="s">
        <v>1284</v>
      </c>
      <c r="J103" s="73">
        <v>11764705.5</v>
      </c>
      <c r="K103" s="73">
        <f t="shared" si="2"/>
        <v>9999999.6749999989</v>
      </c>
      <c r="L103" s="72" t="s">
        <v>74</v>
      </c>
      <c r="M103" s="72" t="s">
        <v>1324</v>
      </c>
      <c r="N103" s="74" t="s">
        <v>57</v>
      </c>
      <c r="O103" s="60" t="s">
        <v>867</v>
      </c>
      <c r="P103" s="60" t="s">
        <v>868</v>
      </c>
      <c r="Q103" s="60" t="s">
        <v>869</v>
      </c>
      <c r="R103" s="60" t="s">
        <v>870</v>
      </c>
      <c r="S103" s="60" t="s">
        <v>870</v>
      </c>
      <c r="T103" s="60" t="s">
        <v>870</v>
      </c>
      <c r="U103" s="60" t="s">
        <v>870</v>
      </c>
      <c r="V103" s="61" t="s">
        <v>893</v>
      </c>
    </row>
    <row r="104" spans="1:22" s="36" customFormat="1" ht="126" x14ac:dyDescent="0.25">
      <c r="B104" s="31">
        <f t="shared" si="3"/>
        <v>23</v>
      </c>
      <c r="C104" s="31" t="s">
        <v>837</v>
      </c>
      <c r="D104" s="31" t="s">
        <v>742</v>
      </c>
      <c r="E104" s="72" t="s">
        <v>164</v>
      </c>
      <c r="F104" s="72" t="s">
        <v>1325</v>
      </c>
      <c r="G104" s="72" t="s">
        <v>439</v>
      </c>
      <c r="H104" s="72" t="s">
        <v>1326</v>
      </c>
      <c r="I104" s="72" t="s">
        <v>1284</v>
      </c>
      <c r="J104" s="73">
        <v>34069772.960000001</v>
      </c>
      <c r="K104" s="73">
        <f t="shared" si="2"/>
        <v>28959307.015999999</v>
      </c>
      <c r="L104" s="72" t="s">
        <v>74</v>
      </c>
      <c r="M104" s="72" t="s">
        <v>1327</v>
      </c>
      <c r="N104" s="74" t="s">
        <v>57</v>
      </c>
      <c r="O104" s="60" t="s">
        <v>866</v>
      </c>
      <c r="P104" s="60" t="s">
        <v>868</v>
      </c>
      <c r="Q104" s="60" t="s">
        <v>868</v>
      </c>
      <c r="R104" s="61" t="s">
        <v>869</v>
      </c>
      <c r="S104" s="61" t="s">
        <v>869</v>
      </c>
      <c r="T104" s="60" t="s">
        <v>870</v>
      </c>
      <c r="U104" s="60" t="s">
        <v>870</v>
      </c>
      <c r="V104" s="61" t="s">
        <v>893</v>
      </c>
    </row>
    <row r="105" spans="1:22" s="36" customFormat="1" ht="126" x14ac:dyDescent="0.25">
      <c r="B105" s="31">
        <f t="shared" si="3"/>
        <v>24</v>
      </c>
      <c r="C105" s="31" t="s">
        <v>837</v>
      </c>
      <c r="D105" s="31" t="s">
        <v>742</v>
      </c>
      <c r="E105" s="72" t="s">
        <v>239</v>
      </c>
      <c r="F105" s="72" t="s">
        <v>1321</v>
      </c>
      <c r="G105" s="72" t="s">
        <v>439</v>
      </c>
      <c r="H105" s="72" t="s">
        <v>1328</v>
      </c>
      <c r="I105" s="72" t="s">
        <v>1284</v>
      </c>
      <c r="J105" s="73">
        <v>14786349.42</v>
      </c>
      <c r="K105" s="73">
        <f t="shared" si="2"/>
        <v>12568397.006999999</v>
      </c>
      <c r="L105" s="72" t="s">
        <v>74</v>
      </c>
      <c r="M105" s="72" t="s">
        <v>1329</v>
      </c>
      <c r="N105" s="74" t="s">
        <v>57</v>
      </c>
      <c r="O105" s="60" t="s">
        <v>867</v>
      </c>
      <c r="P105" s="60" t="s">
        <v>868</v>
      </c>
      <c r="Q105" s="60" t="s">
        <v>869</v>
      </c>
      <c r="R105" s="60" t="s">
        <v>870</v>
      </c>
      <c r="S105" s="60" t="s">
        <v>870</v>
      </c>
      <c r="T105" s="60" t="s">
        <v>870</v>
      </c>
      <c r="U105" s="60" t="s">
        <v>870</v>
      </c>
      <c r="V105" s="61" t="s">
        <v>893</v>
      </c>
    </row>
    <row r="106" spans="1:22" s="36" customFormat="1" ht="126" x14ac:dyDescent="0.25">
      <c r="B106" s="31">
        <f t="shared" si="3"/>
        <v>25</v>
      </c>
      <c r="C106" s="31" t="s">
        <v>837</v>
      </c>
      <c r="D106" s="31" t="s">
        <v>742</v>
      </c>
      <c r="E106" s="72" t="s">
        <v>17</v>
      </c>
      <c r="F106" s="72" t="s">
        <v>1330</v>
      </c>
      <c r="G106" s="72" t="s">
        <v>439</v>
      </c>
      <c r="H106" s="72" t="s">
        <v>1326</v>
      </c>
      <c r="I106" s="72" t="s">
        <v>1284</v>
      </c>
      <c r="J106" s="73">
        <v>38433503.579999998</v>
      </c>
      <c r="K106" s="73">
        <f t="shared" si="2"/>
        <v>32668478.042999998</v>
      </c>
      <c r="L106" s="72" t="s">
        <v>74</v>
      </c>
      <c r="M106" s="72" t="s">
        <v>1331</v>
      </c>
      <c r="N106" s="74" t="s">
        <v>57</v>
      </c>
      <c r="O106" s="60" t="s">
        <v>867</v>
      </c>
      <c r="P106" s="60" t="s">
        <v>868</v>
      </c>
      <c r="Q106" s="60" t="s">
        <v>869</v>
      </c>
      <c r="R106" s="60" t="s">
        <v>870</v>
      </c>
      <c r="S106" s="60" t="s">
        <v>870</v>
      </c>
      <c r="T106" s="60" t="s">
        <v>870</v>
      </c>
      <c r="U106" s="60" t="s">
        <v>870</v>
      </c>
      <c r="V106" s="61" t="s">
        <v>893</v>
      </c>
    </row>
    <row r="107" spans="1:22" s="36" customFormat="1" ht="63" x14ac:dyDescent="0.25">
      <c r="B107" s="31">
        <f t="shared" si="3"/>
        <v>26</v>
      </c>
      <c r="C107" s="31" t="s">
        <v>837</v>
      </c>
      <c r="D107" s="31" t="s">
        <v>742</v>
      </c>
      <c r="E107" s="72" t="s">
        <v>1332</v>
      </c>
      <c r="F107" s="72" t="s">
        <v>1333</v>
      </c>
      <c r="G107" s="72" t="s">
        <v>1334</v>
      </c>
      <c r="H107" s="72" t="s">
        <v>1335</v>
      </c>
      <c r="I107" s="72" t="s">
        <v>1284</v>
      </c>
      <c r="J107" s="73">
        <v>16642950</v>
      </c>
      <c r="K107" s="73">
        <f t="shared" si="2"/>
        <v>14146507.5</v>
      </c>
      <c r="L107" s="72" t="s">
        <v>74</v>
      </c>
      <c r="M107" s="72" t="s">
        <v>1336</v>
      </c>
      <c r="N107" s="74" t="s">
        <v>56</v>
      </c>
      <c r="O107" s="60" t="s">
        <v>866</v>
      </c>
      <c r="P107" s="61" t="s">
        <v>867</v>
      </c>
      <c r="Q107" s="61" t="s">
        <v>868</v>
      </c>
      <c r="R107" s="61" t="s">
        <v>868</v>
      </c>
      <c r="S107" s="61" t="s">
        <v>869</v>
      </c>
      <c r="T107" s="61" t="s">
        <v>869</v>
      </c>
      <c r="U107" s="61" t="s">
        <v>869</v>
      </c>
      <c r="V107" s="60" t="s">
        <v>893</v>
      </c>
    </row>
    <row r="108" spans="1:22" s="36" customFormat="1" ht="63" x14ac:dyDescent="0.25">
      <c r="B108" s="31">
        <f t="shared" si="3"/>
        <v>27</v>
      </c>
      <c r="C108" s="31" t="s">
        <v>837</v>
      </c>
      <c r="D108" s="31" t="s">
        <v>742</v>
      </c>
      <c r="E108" s="72" t="s">
        <v>1332</v>
      </c>
      <c r="F108" s="72" t="s">
        <v>1333</v>
      </c>
      <c r="G108" s="72" t="s">
        <v>1334</v>
      </c>
      <c r="H108" s="72" t="s">
        <v>1335</v>
      </c>
      <c r="I108" s="72" t="s">
        <v>1284</v>
      </c>
      <c r="J108" s="73">
        <v>16642950</v>
      </c>
      <c r="K108" s="73">
        <f t="shared" si="2"/>
        <v>14146507.5</v>
      </c>
      <c r="L108" s="72" t="s">
        <v>74</v>
      </c>
      <c r="M108" s="72" t="s">
        <v>1336</v>
      </c>
      <c r="N108" s="74" t="s">
        <v>56</v>
      </c>
      <c r="O108" s="60" t="s">
        <v>868</v>
      </c>
      <c r="P108" s="60" t="s">
        <v>868</v>
      </c>
      <c r="Q108" s="60" t="s">
        <v>869</v>
      </c>
      <c r="R108" s="61" t="s">
        <v>869</v>
      </c>
      <c r="S108" s="60" t="s">
        <v>870</v>
      </c>
      <c r="T108" s="60" t="s">
        <v>870</v>
      </c>
      <c r="U108" s="60" t="s">
        <v>870</v>
      </c>
      <c r="V108" s="60" t="s">
        <v>893</v>
      </c>
    </row>
    <row r="109" spans="1:22" s="25" customFormat="1" ht="69.75" x14ac:dyDescent="0.25">
      <c r="A109" s="21"/>
      <c r="B109" s="22">
        <v>27</v>
      </c>
      <c r="C109" s="22" t="s">
        <v>837</v>
      </c>
      <c r="D109" s="22" t="s">
        <v>742</v>
      </c>
      <c r="E109" s="22" t="s">
        <v>909</v>
      </c>
      <c r="F109" s="22"/>
      <c r="G109" s="22"/>
      <c r="H109" s="22"/>
      <c r="I109" s="22"/>
      <c r="J109" s="24">
        <f>SUM(J82:J108)</f>
        <v>1337628216.24</v>
      </c>
      <c r="K109" s="24">
        <f>SUM(K82:K108)</f>
        <v>1108825829.9389999</v>
      </c>
      <c r="L109" s="22"/>
      <c r="M109" s="22"/>
      <c r="N109" s="23"/>
      <c r="O109" s="70"/>
      <c r="P109" s="71"/>
      <c r="Q109" s="71"/>
      <c r="R109" s="71"/>
      <c r="S109" s="71"/>
      <c r="T109" s="71"/>
      <c r="U109" s="70"/>
      <c r="V109" s="76"/>
    </row>
    <row r="110" spans="1:22" s="34" customFormat="1" ht="63" x14ac:dyDescent="0.25">
      <c r="B110" s="31">
        <v>1</v>
      </c>
      <c r="C110" s="31" t="s">
        <v>838</v>
      </c>
      <c r="D110" s="31" t="s">
        <v>743</v>
      </c>
      <c r="E110" s="31" t="s">
        <v>7</v>
      </c>
      <c r="F110" s="31" t="s">
        <v>19</v>
      </c>
      <c r="G110" s="31" t="s">
        <v>20</v>
      </c>
      <c r="H110" s="31" t="s">
        <v>571</v>
      </c>
      <c r="I110" s="31" t="s">
        <v>302</v>
      </c>
      <c r="J110" s="33">
        <v>49411764.705882356</v>
      </c>
      <c r="K110" s="33">
        <v>42000000</v>
      </c>
      <c r="L110" s="31" t="s">
        <v>74</v>
      </c>
      <c r="M110" s="31" t="s">
        <v>572</v>
      </c>
      <c r="N110" s="31" t="s">
        <v>57</v>
      </c>
      <c r="O110" s="60" t="s">
        <v>866</v>
      </c>
      <c r="P110" s="61" t="s">
        <v>868</v>
      </c>
      <c r="Q110" s="62" t="s">
        <v>869</v>
      </c>
      <c r="R110" s="61" t="s">
        <v>869</v>
      </c>
      <c r="S110" s="61" t="s">
        <v>870</v>
      </c>
      <c r="T110" s="61" t="s">
        <v>870</v>
      </c>
      <c r="U110" s="61" t="s">
        <v>870</v>
      </c>
      <c r="V110" s="61" t="s">
        <v>893</v>
      </c>
    </row>
    <row r="111" spans="1:22" s="34" customFormat="1" ht="63" x14ac:dyDescent="0.25">
      <c r="B111" s="31">
        <f>B110+1</f>
        <v>2</v>
      </c>
      <c r="C111" s="31" t="s">
        <v>838</v>
      </c>
      <c r="D111" s="31" t="s">
        <v>743</v>
      </c>
      <c r="E111" s="31" t="s">
        <v>7</v>
      </c>
      <c r="F111" s="31" t="s">
        <v>21</v>
      </c>
      <c r="G111" s="31" t="s">
        <v>22</v>
      </c>
      <c r="H111" s="31" t="s">
        <v>571</v>
      </c>
      <c r="I111" s="31" t="s">
        <v>302</v>
      </c>
      <c r="J111" s="33">
        <v>79468235</v>
      </c>
      <c r="K111" s="33">
        <v>67548000</v>
      </c>
      <c r="L111" s="31" t="s">
        <v>74</v>
      </c>
      <c r="M111" s="31" t="s">
        <v>130</v>
      </c>
      <c r="N111" s="32" t="s">
        <v>57</v>
      </c>
      <c r="O111" s="60" t="s">
        <v>866</v>
      </c>
      <c r="P111" s="61" t="s">
        <v>868</v>
      </c>
      <c r="Q111" s="61" t="s">
        <v>868</v>
      </c>
      <c r="R111" s="61" t="s">
        <v>869</v>
      </c>
      <c r="S111" s="61" t="s">
        <v>869</v>
      </c>
      <c r="T111" s="61" t="s">
        <v>870</v>
      </c>
      <c r="U111" s="61" t="s">
        <v>870</v>
      </c>
      <c r="V111" s="61" t="s">
        <v>893</v>
      </c>
    </row>
    <row r="112" spans="1:22" s="34" customFormat="1" ht="126" x14ac:dyDescent="0.25">
      <c r="B112" s="31">
        <f t="shared" ref="B112:B136" si="4">B111+1</f>
        <v>3</v>
      </c>
      <c r="C112" s="31" t="s">
        <v>838</v>
      </c>
      <c r="D112" s="31" t="s">
        <v>743</v>
      </c>
      <c r="E112" s="31" t="s">
        <v>7</v>
      </c>
      <c r="F112" s="31" t="s">
        <v>21</v>
      </c>
      <c r="G112" s="31" t="s">
        <v>22</v>
      </c>
      <c r="H112" s="31" t="s">
        <v>571</v>
      </c>
      <c r="I112" s="31" t="s">
        <v>302</v>
      </c>
      <c r="J112" s="33">
        <v>29411765</v>
      </c>
      <c r="K112" s="33">
        <v>25000000</v>
      </c>
      <c r="L112" s="31" t="s">
        <v>74</v>
      </c>
      <c r="M112" s="31" t="s">
        <v>130</v>
      </c>
      <c r="N112" s="31" t="s">
        <v>514</v>
      </c>
      <c r="O112" s="60" t="s">
        <v>868</v>
      </c>
      <c r="P112" s="50"/>
      <c r="Q112" s="50"/>
      <c r="R112" s="50"/>
      <c r="S112" s="50"/>
      <c r="T112" s="50"/>
      <c r="U112" s="61" t="s">
        <v>872</v>
      </c>
      <c r="V112" s="61" t="s">
        <v>893</v>
      </c>
    </row>
    <row r="113" spans="2:22" s="34" customFormat="1" ht="63" x14ac:dyDescent="0.25">
      <c r="B113" s="31">
        <f t="shared" si="4"/>
        <v>4</v>
      </c>
      <c r="C113" s="31" t="s">
        <v>838</v>
      </c>
      <c r="D113" s="31" t="s">
        <v>743</v>
      </c>
      <c r="E113" s="31" t="s">
        <v>7</v>
      </c>
      <c r="F113" s="31" t="s">
        <v>23</v>
      </c>
      <c r="G113" s="31" t="s">
        <v>24</v>
      </c>
      <c r="H113" s="31" t="s">
        <v>571</v>
      </c>
      <c r="I113" s="31" t="s">
        <v>302</v>
      </c>
      <c r="J113" s="33">
        <v>9411765</v>
      </c>
      <c r="K113" s="33">
        <v>8000000</v>
      </c>
      <c r="L113" s="31" t="s">
        <v>74</v>
      </c>
      <c r="M113" s="31" t="s">
        <v>573</v>
      </c>
      <c r="N113" s="32" t="s">
        <v>57</v>
      </c>
      <c r="O113" s="60" t="s">
        <v>867</v>
      </c>
      <c r="P113" s="60" t="s">
        <v>869</v>
      </c>
      <c r="Q113" s="62" t="s">
        <v>869</v>
      </c>
      <c r="R113" s="61" t="s">
        <v>870</v>
      </c>
      <c r="S113" s="61" t="s">
        <v>870</v>
      </c>
      <c r="T113" s="61" t="s">
        <v>871</v>
      </c>
      <c r="U113" s="61" t="s">
        <v>871</v>
      </c>
      <c r="V113" s="61" t="s">
        <v>893</v>
      </c>
    </row>
    <row r="114" spans="2:22" s="34" customFormat="1" ht="63" x14ac:dyDescent="0.25">
      <c r="B114" s="31">
        <f t="shared" si="4"/>
        <v>5</v>
      </c>
      <c r="C114" s="31" t="s">
        <v>838</v>
      </c>
      <c r="D114" s="31" t="s">
        <v>743</v>
      </c>
      <c r="E114" s="31" t="s">
        <v>7</v>
      </c>
      <c r="F114" s="31" t="s">
        <v>25</v>
      </c>
      <c r="G114" s="31" t="s">
        <v>24</v>
      </c>
      <c r="H114" s="31" t="s">
        <v>571</v>
      </c>
      <c r="I114" s="31" t="s">
        <v>302</v>
      </c>
      <c r="J114" s="33">
        <v>13503529</v>
      </c>
      <c r="K114" s="33">
        <v>11478000</v>
      </c>
      <c r="L114" s="31" t="s">
        <v>74</v>
      </c>
      <c r="M114" s="31" t="s">
        <v>573</v>
      </c>
      <c r="N114" s="32" t="s">
        <v>57</v>
      </c>
      <c r="O114" s="60" t="s">
        <v>866</v>
      </c>
      <c r="P114" s="61" t="s">
        <v>868</v>
      </c>
      <c r="Q114" s="61" t="s">
        <v>868</v>
      </c>
      <c r="R114" s="61" t="s">
        <v>869</v>
      </c>
      <c r="S114" s="61" t="s">
        <v>869</v>
      </c>
      <c r="T114" s="61" t="s">
        <v>870</v>
      </c>
      <c r="U114" s="61" t="s">
        <v>870</v>
      </c>
      <c r="V114" s="61" t="s">
        <v>893</v>
      </c>
    </row>
    <row r="115" spans="2:22" s="34" customFormat="1" ht="63" x14ac:dyDescent="0.25">
      <c r="B115" s="31">
        <f t="shared" si="4"/>
        <v>6</v>
      </c>
      <c r="C115" s="31" t="s">
        <v>838</v>
      </c>
      <c r="D115" s="31" t="s">
        <v>743</v>
      </c>
      <c r="E115" s="31" t="s">
        <v>7</v>
      </c>
      <c r="F115" s="31" t="s">
        <v>18</v>
      </c>
      <c r="G115" s="31" t="s">
        <v>26</v>
      </c>
      <c r="H115" s="31" t="s">
        <v>574</v>
      </c>
      <c r="I115" s="31" t="s">
        <v>302</v>
      </c>
      <c r="J115" s="33">
        <v>1470587</v>
      </c>
      <c r="K115" s="33">
        <v>1250000</v>
      </c>
      <c r="L115" s="31" t="s">
        <v>74</v>
      </c>
      <c r="M115" s="31" t="s">
        <v>575</v>
      </c>
      <c r="N115" s="31" t="s">
        <v>57</v>
      </c>
      <c r="O115" s="60" t="s">
        <v>868</v>
      </c>
      <c r="P115" s="61" t="s">
        <v>870</v>
      </c>
      <c r="Q115" s="62" t="s">
        <v>870</v>
      </c>
      <c r="R115" s="61" t="s">
        <v>871</v>
      </c>
      <c r="S115" s="61" t="s">
        <v>871</v>
      </c>
      <c r="T115" s="61" t="s">
        <v>872</v>
      </c>
      <c r="U115" s="61" t="s">
        <v>872</v>
      </c>
      <c r="V115" s="61" t="s">
        <v>893</v>
      </c>
    </row>
    <row r="116" spans="2:22" s="34" customFormat="1" ht="63" x14ac:dyDescent="0.25">
      <c r="B116" s="31">
        <f t="shared" si="4"/>
        <v>7</v>
      </c>
      <c r="C116" s="31" t="s">
        <v>838</v>
      </c>
      <c r="D116" s="31" t="s">
        <v>743</v>
      </c>
      <c r="E116" s="31" t="s">
        <v>9</v>
      </c>
      <c r="F116" s="31" t="s">
        <v>27</v>
      </c>
      <c r="G116" s="31" t="s">
        <v>22</v>
      </c>
      <c r="H116" s="31" t="s">
        <v>576</v>
      </c>
      <c r="I116" s="31" t="s">
        <v>302</v>
      </c>
      <c r="J116" s="33">
        <v>21126000</v>
      </c>
      <c r="K116" s="33">
        <v>17957100</v>
      </c>
      <c r="L116" s="31" t="s">
        <v>74</v>
      </c>
      <c r="M116" s="31" t="s">
        <v>575</v>
      </c>
      <c r="N116" s="31" t="s">
        <v>57</v>
      </c>
      <c r="O116" s="60" t="s">
        <v>866</v>
      </c>
      <c r="P116" s="61" t="s">
        <v>868</v>
      </c>
      <c r="Q116" s="62" t="s">
        <v>869</v>
      </c>
      <c r="R116" s="61" t="s">
        <v>869</v>
      </c>
      <c r="S116" s="61" t="s">
        <v>870</v>
      </c>
      <c r="T116" s="61" t="s">
        <v>870</v>
      </c>
      <c r="U116" s="61" t="s">
        <v>870</v>
      </c>
      <c r="V116" s="61" t="s">
        <v>893</v>
      </c>
    </row>
    <row r="117" spans="2:22" s="34" customFormat="1" ht="84" x14ac:dyDescent="0.25">
      <c r="B117" s="31">
        <f t="shared" si="4"/>
        <v>8</v>
      </c>
      <c r="C117" s="31" t="s">
        <v>838</v>
      </c>
      <c r="D117" s="31" t="s">
        <v>743</v>
      </c>
      <c r="E117" s="31" t="s">
        <v>9</v>
      </c>
      <c r="F117" s="31" t="s">
        <v>28</v>
      </c>
      <c r="G117" s="31" t="s">
        <v>29</v>
      </c>
      <c r="H117" s="31" t="s">
        <v>576</v>
      </c>
      <c r="I117" s="31" t="s">
        <v>302</v>
      </c>
      <c r="J117" s="33">
        <v>13361136</v>
      </c>
      <c r="K117" s="33">
        <v>11356965</v>
      </c>
      <c r="L117" s="31" t="s">
        <v>74</v>
      </c>
      <c r="M117" s="31" t="s">
        <v>577</v>
      </c>
      <c r="N117" s="31" t="s">
        <v>56</v>
      </c>
      <c r="O117" s="60" t="s">
        <v>868</v>
      </c>
      <c r="P117" s="61" t="s">
        <v>870</v>
      </c>
      <c r="Q117" s="61" t="s">
        <v>868</v>
      </c>
      <c r="R117" s="61" t="s">
        <v>871</v>
      </c>
      <c r="S117" s="61" t="s">
        <v>869</v>
      </c>
      <c r="T117" s="61" t="s">
        <v>872</v>
      </c>
      <c r="U117" s="61" t="s">
        <v>872</v>
      </c>
      <c r="V117" s="61" t="s">
        <v>893</v>
      </c>
    </row>
    <row r="118" spans="2:22" s="34" customFormat="1" ht="126" x14ac:dyDescent="0.25">
      <c r="B118" s="31">
        <f t="shared" si="4"/>
        <v>9</v>
      </c>
      <c r="C118" s="31" t="s">
        <v>838</v>
      </c>
      <c r="D118" s="31" t="s">
        <v>743</v>
      </c>
      <c r="E118" s="31" t="s">
        <v>12</v>
      </c>
      <c r="F118" s="31" t="s">
        <v>30</v>
      </c>
      <c r="G118" s="31" t="s">
        <v>31</v>
      </c>
      <c r="H118" s="31" t="s">
        <v>578</v>
      </c>
      <c r="I118" s="31" t="s">
        <v>302</v>
      </c>
      <c r="J118" s="33">
        <v>40000000</v>
      </c>
      <c r="K118" s="33">
        <v>34000000</v>
      </c>
      <c r="L118" s="31" t="s">
        <v>74</v>
      </c>
      <c r="M118" s="31" t="s">
        <v>15</v>
      </c>
      <c r="N118" s="31" t="s">
        <v>514</v>
      </c>
      <c r="O118" s="60" t="s">
        <v>868</v>
      </c>
      <c r="P118" s="50"/>
      <c r="Q118" s="50"/>
      <c r="R118" s="50"/>
      <c r="S118" s="50"/>
      <c r="T118" s="50"/>
      <c r="U118" s="61" t="s">
        <v>872</v>
      </c>
      <c r="V118" s="61" t="s">
        <v>893</v>
      </c>
    </row>
    <row r="119" spans="2:22" s="34" customFormat="1" ht="84" x14ac:dyDescent="0.25">
      <c r="B119" s="31">
        <f t="shared" si="4"/>
        <v>10</v>
      </c>
      <c r="C119" s="31" t="s">
        <v>838</v>
      </c>
      <c r="D119" s="31" t="s">
        <v>743</v>
      </c>
      <c r="E119" s="31" t="s">
        <v>12</v>
      </c>
      <c r="F119" s="31" t="s">
        <v>32</v>
      </c>
      <c r="G119" s="31" t="s">
        <v>31</v>
      </c>
      <c r="H119" s="31" t="s">
        <v>578</v>
      </c>
      <c r="I119" s="31" t="s">
        <v>302</v>
      </c>
      <c r="J119" s="33">
        <v>151603530</v>
      </c>
      <c r="K119" s="33">
        <v>128863000</v>
      </c>
      <c r="L119" s="31" t="s">
        <v>74</v>
      </c>
      <c r="M119" s="31" t="s">
        <v>579</v>
      </c>
      <c r="N119" s="32" t="s">
        <v>56</v>
      </c>
      <c r="O119" s="60" t="s">
        <v>866</v>
      </c>
      <c r="P119" s="61" t="s">
        <v>868</v>
      </c>
      <c r="Q119" s="61" t="s">
        <v>866</v>
      </c>
      <c r="R119" s="61" t="s">
        <v>869</v>
      </c>
      <c r="S119" s="61" t="s">
        <v>867</v>
      </c>
      <c r="T119" s="61" t="s">
        <v>870</v>
      </c>
      <c r="U119" s="61" t="s">
        <v>870</v>
      </c>
      <c r="V119" s="61" t="s">
        <v>893</v>
      </c>
    </row>
    <row r="120" spans="2:22" s="34" customFormat="1" ht="147" x14ac:dyDescent="0.25">
      <c r="B120" s="31">
        <f t="shared" si="4"/>
        <v>11</v>
      </c>
      <c r="C120" s="31" t="s">
        <v>838</v>
      </c>
      <c r="D120" s="31" t="s">
        <v>743</v>
      </c>
      <c r="E120" s="31" t="s">
        <v>11</v>
      </c>
      <c r="F120" s="31" t="s">
        <v>61</v>
      </c>
      <c r="G120" s="31" t="s">
        <v>33</v>
      </c>
      <c r="H120" s="31" t="s">
        <v>580</v>
      </c>
      <c r="I120" s="31" t="s">
        <v>302</v>
      </c>
      <c r="J120" s="33">
        <v>57114353</v>
      </c>
      <c r="K120" s="33">
        <v>48547200</v>
      </c>
      <c r="L120" s="31" t="s">
        <v>74</v>
      </c>
      <c r="M120" s="31" t="s">
        <v>497</v>
      </c>
      <c r="N120" s="31" t="s">
        <v>56</v>
      </c>
      <c r="O120" s="60" t="s">
        <v>867</v>
      </c>
      <c r="P120" s="60" t="s">
        <v>869</v>
      </c>
      <c r="Q120" s="61" t="s">
        <v>867</v>
      </c>
      <c r="R120" s="61" t="s">
        <v>869</v>
      </c>
      <c r="S120" s="61" t="s">
        <v>867</v>
      </c>
      <c r="T120" s="61" t="s">
        <v>870</v>
      </c>
      <c r="U120" s="61" t="s">
        <v>870</v>
      </c>
      <c r="V120" s="61" t="s">
        <v>893</v>
      </c>
    </row>
    <row r="121" spans="2:22" s="34" customFormat="1" ht="147" x14ac:dyDescent="0.25">
      <c r="B121" s="31">
        <f t="shared" si="4"/>
        <v>12</v>
      </c>
      <c r="C121" s="31" t="s">
        <v>838</v>
      </c>
      <c r="D121" s="31" t="s">
        <v>743</v>
      </c>
      <c r="E121" s="31" t="s">
        <v>11</v>
      </c>
      <c r="F121" s="31" t="s">
        <v>63</v>
      </c>
      <c r="G121" s="31" t="s">
        <v>33</v>
      </c>
      <c r="H121" s="31" t="s">
        <v>580</v>
      </c>
      <c r="I121" s="31" t="s">
        <v>302</v>
      </c>
      <c r="J121" s="33">
        <v>10544188.235294119</v>
      </c>
      <c r="K121" s="33">
        <v>8962560</v>
      </c>
      <c r="L121" s="31" t="s">
        <v>74</v>
      </c>
      <c r="M121" s="31" t="s">
        <v>541</v>
      </c>
      <c r="N121" s="31" t="s">
        <v>56</v>
      </c>
      <c r="O121" s="60" t="s">
        <v>867</v>
      </c>
      <c r="P121" s="60" t="s">
        <v>869</v>
      </c>
      <c r="Q121" s="61" t="s">
        <v>867</v>
      </c>
      <c r="R121" s="61" t="s">
        <v>869</v>
      </c>
      <c r="S121" s="61" t="s">
        <v>867</v>
      </c>
      <c r="T121" s="61" t="s">
        <v>870</v>
      </c>
      <c r="U121" s="61" t="s">
        <v>870</v>
      </c>
      <c r="V121" s="61" t="s">
        <v>893</v>
      </c>
    </row>
    <row r="122" spans="2:22" s="34" customFormat="1" ht="147" x14ac:dyDescent="0.25">
      <c r="B122" s="31">
        <f t="shared" si="4"/>
        <v>13</v>
      </c>
      <c r="C122" s="31" t="s">
        <v>838</v>
      </c>
      <c r="D122" s="31" t="s">
        <v>743</v>
      </c>
      <c r="E122" s="31" t="s">
        <v>11</v>
      </c>
      <c r="F122" s="31" t="s">
        <v>62</v>
      </c>
      <c r="G122" s="31" t="s">
        <v>33</v>
      </c>
      <c r="H122" s="31" t="s">
        <v>580</v>
      </c>
      <c r="I122" s="31" t="s">
        <v>302</v>
      </c>
      <c r="J122" s="33">
        <v>20209694.117647059</v>
      </c>
      <c r="K122" s="33">
        <v>17178240</v>
      </c>
      <c r="L122" s="31" t="s">
        <v>74</v>
      </c>
      <c r="M122" s="31" t="s">
        <v>581</v>
      </c>
      <c r="N122" s="31" t="s">
        <v>56</v>
      </c>
      <c r="O122" s="60" t="s">
        <v>867</v>
      </c>
      <c r="P122" s="60" t="s">
        <v>869</v>
      </c>
      <c r="Q122" s="61" t="s">
        <v>867</v>
      </c>
      <c r="R122" s="61" t="s">
        <v>869</v>
      </c>
      <c r="S122" s="61" t="s">
        <v>867</v>
      </c>
      <c r="T122" s="61" t="s">
        <v>870</v>
      </c>
      <c r="U122" s="61" t="s">
        <v>870</v>
      </c>
      <c r="V122" s="61" t="s">
        <v>893</v>
      </c>
    </row>
    <row r="123" spans="2:22" s="34" customFormat="1" ht="147" x14ac:dyDescent="0.25">
      <c r="B123" s="31">
        <f t="shared" si="4"/>
        <v>14</v>
      </c>
      <c r="C123" s="31" t="s">
        <v>838</v>
      </c>
      <c r="D123" s="31" t="s">
        <v>743</v>
      </c>
      <c r="E123" s="31" t="s">
        <v>16</v>
      </c>
      <c r="F123" s="31" t="s">
        <v>65</v>
      </c>
      <c r="G123" s="31" t="s">
        <v>34</v>
      </c>
      <c r="H123" s="31" t="s">
        <v>582</v>
      </c>
      <c r="I123" s="31" t="s">
        <v>302</v>
      </c>
      <c r="J123" s="33">
        <v>75354117.64705883</v>
      </c>
      <c r="K123" s="33">
        <v>64051000</v>
      </c>
      <c r="L123" s="31" t="s">
        <v>74</v>
      </c>
      <c r="M123" s="31" t="s">
        <v>497</v>
      </c>
      <c r="N123" s="31" t="s">
        <v>56</v>
      </c>
      <c r="O123" s="60" t="s">
        <v>867</v>
      </c>
      <c r="P123" s="60" t="s">
        <v>869</v>
      </c>
      <c r="Q123" s="61" t="s">
        <v>867</v>
      </c>
      <c r="R123" s="61" t="s">
        <v>869</v>
      </c>
      <c r="S123" s="61" t="s">
        <v>867</v>
      </c>
      <c r="T123" s="61" t="s">
        <v>870</v>
      </c>
      <c r="U123" s="61" t="s">
        <v>870</v>
      </c>
      <c r="V123" s="61" t="s">
        <v>893</v>
      </c>
    </row>
    <row r="124" spans="2:22" s="34" customFormat="1" ht="147" x14ac:dyDescent="0.25">
      <c r="B124" s="31">
        <f t="shared" si="4"/>
        <v>15</v>
      </c>
      <c r="C124" s="31" t="s">
        <v>838</v>
      </c>
      <c r="D124" s="31" t="s">
        <v>743</v>
      </c>
      <c r="E124" s="31" t="s">
        <v>16</v>
      </c>
      <c r="F124" s="31" t="s">
        <v>66</v>
      </c>
      <c r="G124" s="31" t="s">
        <v>34</v>
      </c>
      <c r="H124" s="31" t="s">
        <v>582</v>
      </c>
      <c r="I124" s="31" t="s">
        <v>302</v>
      </c>
      <c r="J124" s="33">
        <v>13911529.411764706</v>
      </c>
      <c r="K124" s="33">
        <v>11824800</v>
      </c>
      <c r="L124" s="31" t="s">
        <v>74</v>
      </c>
      <c r="M124" s="31" t="s">
        <v>541</v>
      </c>
      <c r="N124" s="31" t="s">
        <v>56</v>
      </c>
      <c r="O124" s="60" t="s">
        <v>867</v>
      </c>
      <c r="P124" s="60" t="s">
        <v>869</v>
      </c>
      <c r="Q124" s="61" t="s">
        <v>867</v>
      </c>
      <c r="R124" s="61" t="s">
        <v>869</v>
      </c>
      <c r="S124" s="61" t="s">
        <v>867</v>
      </c>
      <c r="T124" s="61" t="s">
        <v>870</v>
      </c>
      <c r="U124" s="61" t="s">
        <v>870</v>
      </c>
      <c r="V124" s="61" t="s">
        <v>893</v>
      </c>
    </row>
    <row r="125" spans="2:22" s="34" customFormat="1" ht="147" x14ac:dyDescent="0.25">
      <c r="B125" s="31">
        <f t="shared" si="4"/>
        <v>16</v>
      </c>
      <c r="C125" s="31" t="s">
        <v>838</v>
      </c>
      <c r="D125" s="31" t="s">
        <v>743</v>
      </c>
      <c r="E125" s="31" t="s">
        <v>16</v>
      </c>
      <c r="F125" s="31" t="s">
        <v>64</v>
      </c>
      <c r="G125" s="31" t="s">
        <v>34</v>
      </c>
      <c r="H125" s="31" t="s">
        <v>582</v>
      </c>
      <c r="I125" s="31" t="s">
        <v>302</v>
      </c>
      <c r="J125" s="33">
        <v>26663764.705882352</v>
      </c>
      <c r="K125" s="33">
        <v>22664200</v>
      </c>
      <c r="L125" s="31" t="s">
        <v>74</v>
      </c>
      <c r="M125" s="31" t="s">
        <v>581</v>
      </c>
      <c r="N125" s="31" t="s">
        <v>56</v>
      </c>
      <c r="O125" s="60" t="s">
        <v>867</v>
      </c>
      <c r="P125" s="60" t="s">
        <v>869</v>
      </c>
      <c r="Q125" s="61" t="s">
        <v>867</v>
      </c>
      <c r="R125" s="61" t="s">
        <v>869</v>
      </c>
      <c r="S125" s="61" t="s">
        <v>867</v>
      </c>
      <c r="T125" s="61" t="s">
        <v>870</v>
      </c>
      <c r="U125" s="61" t="s">
        <v>870</v>
      </c>
      <c r="V125" s="61" t="s">
        <v>893</v>
      </c>
    </row>
    <row r="126" spans="2:22" s="34" customFormat="1" ht="105" x14ac:dyDescent="0.25">
      <c r="B126" s="31">
        <f t="shared" si="4"/>
        <v>17</v>
      </c>
      <c r="C126" s="31" t="s">
        <v>838</v>
      </c>
      <c r="D126" s="31" t="s">
        <v>743</v>
      </c>
      <c r="E126" s="31" t="s">
        <v>13</v>
      </c>
      <c r="F126" s="31" t="s">
        <v>35</v>
      </c>
      <c r="G126" s="31" t="s">
        <v>36</v>
      </c>
      <c r="H126" s="31" t="s">
        <v>583</v>
      </c>
      <c r="I126" s="31" t="s">
        <v>302</v>
      </c>
      <c r="J126" s="33">
        <v>132900473</v>
      </c>
      <c r="K126" s="33">
        <v>110185000</v>
      </c>
      <c r="L126" s="31" t="s">
        <v>74</v>
      </c>
      <c r="M126" s="31" t="s">
        <v>502</v>
      </c>
      <c r="N126" s="32" t="s">
        <v>56</v>
      </c>
      <c r="O126" s="60" t="s">
        <v>866</v>
      </c>
      <c r="P126" s="61" t="s">
        <v>868</v>
      </c>
      <c r="Q126" s="61" t="s">
        <v>866</v>
      </c>
      <c r="R126" s="61" t="s">
        <v>868</v>
      </c>
      <c r="S126" s="61" t="s">
        <v>866</v>
      </c>
      <c r="T126" s="61" t="s">
        <v>869</v>
      </c>
      <c r="U126" s="61" t="s">
        <v>869</v>
      </c>
      <c r="V126" s="61" t="s">
        <v>893</v>
      </c>
    </row>
    <row r="127" spans="2:22" s="34" customFormat="1" ht="84" x14ac:dyDescent="0.25">
      <c r="B127" s="31">
        <f t="shared" si="4"/>
        <v>18</v>
      </c>
      <c r="C127" s="31" t="s">
        <v>838</v>
      </c>
      <c r="D127" s="31" t="s">
        <v>743</v>
      </c>
      <c r="E127" s="31" t="s">
        <v>13</v>
      </c>
      <c r="F127" s="31" t="s">
        <v>37</v>
      </c>
      <c r="G127" s="31" t="s">
        <v>38</v>
      </c>
      <c r="H127" s="31" t="s">
        <v>583</v>
      </c>
      <c r="I127" s="31" t="s">
        <v>302</v>
      </c>
      <c r="J127" s="33">
        <v>41591765</v>
      </c>
      <c r="K127" s="33">
        <v>35353000</v>
      </c>
      <c r="L127" s="31" t="s">
        <v>74</v>
      </c>
      <c r="M127" s="31" t="s">
        <v>584</v>
      </c>
      <c r="N127" s="32" t="s">
        <v>56</v>
      </c>
      <c r="O127" s="60" t="s">
        <v>866</v>
      </c>
      <c r="P127" s="61" t="s">
        <v>868</v>
      </c>
      <c r="Q127" s="61" t="s">
        <v>866</v>
      </c>
      <c r="R127" s="61" t="s">
        <v>868</v>
      </c>
      <c r="S127" s="61" t="s">
        <v>866</v>
      </c>
      <c r="T127" s="61" t="s">
        <v>869</v>
      </c>
      <c r="U127" s="61" t="s">
        <v>869</v>
      </c>
      <c r="V127" s="61" t="s">
        <v>893</v>
      </c>
    </row>
    <row r="128" spans="2:22" s="34" customFormat="1" ht="63" x14ac:dyDescent="0.25">
      <c r="B128" s="31">
        <f t="shared" si="4"/>
        <v>19</v>
      </c>
      <c r="C128" s="31" t="s">
        <v>838</v>
      </c>
      <c r="D128" s="31" t="s">
        <v>743</v>
      </c>
      <c r="E128" s="31" t="s">
        <v>6</v>
      </c>
      <c r="F128" s="31" t="s">
        <v>1337</v>
      </c>
      <c r="G128" s="31" t="s">
        <v>39</v>
      </c>
      <c r="H128" s="31" t="s">
        <v>585</v>
      </c>
      <c r="I128" s="31" t="s">
        <v>302</v>
      </c>
      <c r="J128" s="33">
        <v>10000000</v>
      </c>
      <c r="K128" s="33">
        <v>6000000</v>
      </c>
      <c r="L128" s="31" t="s">
        <v>74</v>
      </c>
      <c r="M128" s="31" t="s">
        <v>586</v>
      </c>
      <c r="N128" s="32" t="s">
        <v>56</v>
      </c>
      <c r="O128" s="60" t="s">
        <v>866</v>
      </c>
      <c r="P128" s="61" t="s">
        <v>868</v>
      </c>
      <c r="Q128" s="61" t="s">
        <v>866</v>
      </c>
      <c r="R128" s="61" t="s">
        <v>869</v>
      </c>
      <c r="S128" s="61" t="s">
        <v>867</v>
      </c>
      <c r="T128" s="61" t="s">
        <v>870</v>
      </c>
      <c r="U128" s="61" t="s">
        <v>870</v>
      </c>
      <c r="V128" s="61" t="s">
        <v>893</v>
      </c>
    </row>
    <row r="129" spans="1:22" s="34" customFormat="1" ht="63" x14ac:dyDescent="0.25">
      <c r="B129" s="31">
        <f t="shared" si="4"/>
        <v>20</v>
      </c>
      <c r="C129" s="31" t="s">
        <v>838</v>
      </c>
      <c r="D129" s="31" t="s">
        <v>743</v>
      </c>
      <c r="E129" s="31" t="s">
        <v>6</v>
      </c>
      <c r="F129" s="31" t="s">
        <v>40</v>
      </c>
      <c r="G129" s="31" t="s">
        <v>39</v>
      </c>
      <c r="H129" s="31" t="s">
        <v>585</v>
      </c>
      <c r="I129" s="31" t="s">
        <v>302</v>
      </c>
      <c r="J129" s="33">
        <v>58081066</v>
      </c>
      <c r="K129" s="33">
        <v>34848640</v>
      </c>
      <c r="L129" s="31" t="s">
        <v>74</v>
      </c>
      <c r="M129" s="31" t="s">
        <v>586</v>
      </c>
      <c r="N129" s="32" t="s">
        <v>56</v>
      </c>
      <c r="O129" s="60" t="s">
        <v>866</v>
      </c>
      <c r="P129" s="61" t="s">
        <v>868</v>
      </c>
      <c r="Q129" s="61" t="s">
        <v>866</v>
      </c>
      <c r="R129" s="61" t="s">
        <v>869</v>
      </c>
      <c r="S129" s="61" t="s">
        <v>867</v>
      </c>
      <c r="T129" s="61" t="s">
        <v>870</v>
      </c>
      <c r="U129" s="61" t="s">
        <v>870</v>
      </c>
      <c r="V129" s="61" t="s">
        <v>893</v>
      </c>
    </row>
    <row r="130" spans="1:22" s="34" customFormat="1" ht="63" x14ac:dyDescent="0.25">
      <c r="B130" s="31">
        <f t="shared" si="4"/>
        <v>21</v>
      </c>
      <c r="C130" s="31" t="s">
        <v>838</v>
      </c>
      <c r="D130" s="31" t="s">
        <v>743</v>
      </c>
      <c r="E130" s="31" t="s">
        <v>6</v>
      </c>
      <c r="F130" s="31" t="s">
        <v>1338</v>
      </c>
      <c r="G130" s="31" t="s">
        <v>39</v>
      </c>
      <c r="H130" s="31" t="s">
        <v>585</v>
      </c>
      <c r="I130" s="31" t="s">
        <v>302</v>
      </c>
      <c r="J130" s="33">
        <v>16666667</v>
      </c>
      <c r="K130" s="33">
        <v>10000000</v>
      </c>
      <c r="L130" s="31" t="s">
        <v>74</v>
      </c>
      <c r="M130" s="31" t="s">
        <v>1339</v>
      </c>
      <c r="N130" s="32" t="s">
        <v>56</v>
      </c>
      <c r="O130" s="60" t="s">
        <v>866</v>
      </c>
      <c r="P130" s="61" t="s">
        <v>868</v>
      </c>
      <c r="Q130" s="61" t="s">
        <v>866</v>
      </c>
      <c r="R130" s="61" t="s">
        <v>869</v>
      </c>
      <c r="S130" s="61" t="s">
        <v>867</v>
      </c>
      <c r="T130" s="61" t="s">
        <v>870</v>
      </c>
      <c r="U130" s="61" t="s">
        <v>870</v>
      </c>
      <c r="V130" s="61" t="s">
        <v>893</v>
      </c>
    </row>
    <row r="131" spans="1:22" s="34" customFormat="1" ht="63" x14ac:dyDescent="0.25">
      <c r="B131" s="31">
        <f t="shared" si="4"/>
        <v>22</v>
      </c>
      <c r="C131" s="31" t="s">
        <v>838</v>
      </c>
      <c r="D131" s="31" t="s">
        <v>743</v>
      </c>
      <c r="E131" s="31" t="s">
        <v>67</v>
      </c>
      <c r="F131" s="31" t="s">
        <v>58</v>
      </c>
      <c r="G131" s="31" t="s">
        <v>41</v>
      </c>
      <c r="H131" s="31" t="s">
        <v>587</v>
      </c>
      <c r="I131" s="31" t="s">
        <v>302</v>
      </c>
      <c r="J131" s="33">
        <v>126281235.29411764</v>
      </c>
      <c r="K131" s="33">
        <v>107339050</v>
      </c>
      <c r="L131" s="31" t="s">
        <v>74</v>
      </c>
      <c r="M131" s="31" t="s">
        <v>588</v>
      </c>
      <c r="N131" s="31" t="s">
        <v>56</v>
      </c>
      <c r="O131" s="60" t="s">
        <v>867</v>
      </c>
      <c r="P131" s="60" t="s">
        <v>869</v>
      </c>
      <c r="Q131" s="61" t="s">
        <v>867</v>
      </c>
      <c r="R131" s="61" t="s">
        <v>870</v>
      </c>
      <c r="S131" s="61" t="s">
        <v>868</v>
      </c>
      <c r="T131" s="61" t="s">
        <v>871</v>
      </c>
      <c r="U131" s="61" t="s">
        <v>871</v>
      </c>
      <c r="V131" s="61" t="s">
        <v>893</v>
      </c>
    </row>
    <row r="132" spans="1:22" s="34" customFormat="1" ht="63" x14ac:dyDescent="0.25">
      <c r="B132" s="31">
        <f t="shared" si="4"/>
        <v>23</v>
      </c>
      <c r="C132" s="31" t="s">
        <v>838</v>
      </c>
      <c r="D132" s="31" t="s">
        <v>743</v>
      </c>
      <c r="E132" s="31" t="s">
        <v>67</v>
      </c>
      <c r="F132" s="31" t="s">
        <v>59</v>
      </c>
      <c r="G132" s="31" t="s">
        <v>41</v>
      </c>
      <c r="H132" s="31" t="s">
        <v>587</v>
      </c>
      <c r="I132" s="31" t="s">
        <v>302</v>
      </c>
      <c r="J132" s="33">
        <v>23313458.823529411</v>
      </c>
      <c r="K132" s="33">
        <v>19816440</v>
      </c>
      <c r="L132" s="31" t="s">
        <v>74</v>
      </c>
      <c r="M132" s="31" t="s">
        <v>589</v>
      </c>
      <c r="N132" s="31" t="s">
        <v>56</v>
      </c>
      <c r="O132" s="60" t="s">
        <v>867</v>
      </c>
      <c r="P132" s="60" t="s">
        <v>869</v>
      </c>
      <c r="Q132" s="61" t="s">
        <v>867</v>
      </c>
      <c r="R132" s="61" t="s">
        <v>870</v>
      </c>
      <c r="S132" s="61" t="s">
        <v>868</v>
      </c>
      <c r="T132" s="61" t="s">
        <v>871</v>
      </c>
      <c r="U132" s="61" t="s">
        <v>871</v>
      </c>
      <c r="V132" s="61" t="s">
        <v>893</v>
      </c>
    </row>
    <row r="133" spans="1:22" s="34" customFormat="1" ht="63" x14ac:dyDescent="0.25">
      <c r="B133" s="31">
        <f t="shared" si="4"/>
        <v>24</v>
      </c>
      <c r="C133" s="31" t="s">
        <v>838</v>
      </c>
      <c r="D133" s="31" t="s">
        <v>743</v>
      </c>
      <c r="E133" s="31" t="s">
        <v>67</v>
      </c>
      <c r="F133" s="31" t="s">
        <v>60</v>
      </c>
      <c r="G133" s="31" t="s">
        <v>41</v>
      </c>
      <c r="H133" s="31" t="s">
        <v>587</v>
      </c>
      <c r="I133" s="31" t="s">
        <v>302</v>
      </c>
      <c r="J133" s="33">
        <v>44684129.411764704</v>
      </c>
      <c r="K133" s="33">
        <v>37981510</v>
      </c>
      <c r="L133" s="31" t="s">
        <v>74</v>
      </c>
      <c r="M133" s="31" t="s">
        <v>590</v>
      </c>
      <c r="N133" s="31" t="s">
        <v>56</v>
      </c>
      <c r="O133" s="60" t="s">
        <v>867</v>
      </c>
      <c r="P133" s="60" t="s">
        <v>869</v>
      </c>
      <c r="Q133" s="61" t="s">
        <v>867</v>
      </c>
      <c r="R133" s="61" t="s">
        <v>870</v>
      </c>
      <c r="S133" s="61" t="s">
        <v>868</v>
      </c>
      <c r="T133" s="61" t="s">
        <v>871</v>
      </c>
      <c r="U133" s="61" t="s">
        <v>871</v>
      </c>
      <c r="V133" s="61" t="s">
        <v>893</v>
      </c>
    </row>
    <row r="134" spans="1:22" s="34" customFormat="1" ht="63" x14ac:dyDescent="0.25">
      <c r="B134" s="31">
        <f t="shared" si="4"/>
        <v>25</v>
      </c>
      <c r="C134" s="31" t="s">
        <v>838</v>
      </c>
      <c r="D134" s="31" t="s">
        <v>743</v>
      </c>
      <c r="E134" s="31" t="s">
        <v>17</v>
      </c>
      <c r="F134" s="31" t="s">
        <v>1340</v>
      </c>
      <c r="G134" s="31" t="s">
        <v>42</v>
      </c>
      <c r="H134" s="31" t="s">
        <v>591</v>
      </c>
      <c r="I134" s="31" t="s">
        <v>302</v>
      </c>
      <c r="J134" s="33">
        <v>15788235.294117648</v>
      </c>
      <c r="K134" s="33">
        <v>13420000</v>
      </c>
      <c r="L134" s="31" t="s">
        <v>74</v>
      </c>
      <c r="M134" s="31" t="s">
        <v>592</v>
      </c>
      <c r="N134" s="32" t="s">
        <v>56</v>
      </c>
      <c r="O134" s="60" t="s">
        <v>868</v>
      </c>
      <c r="P134" s="61" t="s">
        <v>870</v>
      </c>
      <c r="Q134" s="61" t="s">
        <v>868</v>
      </c>
      <c r="R134" s="61" t="s">
        <v>870</v>
      </c>
      <c r="S134" s="61" t="s">
        <v>868</v>
      </c>
      <c r="T134" s="61" t="s">
        <v>871</v>
      </c>
      <c r="U134" s="61" t="s">
        <v>871</v>
      </c>
      <c r="V134" s="61" t="s">
        <v>893</v>
      </c>
    </row>
    <row r="135" spans="1:22" s="34" customFormat="1" ht="63" x14ac:dyDescent="0.25">
      <c r="B135" s="31">
        <f t="shared" si="4"/>
        <v>26</v>
      </c>
      <c r="C135" s="31" t="s">
        <v>838</v>
      </c>
      <c r="D135" s="31" t="s">
        <v>743</v>
      </c>
      <c r="E135" s="31" t="s">
        <v>17</v>
      </c>
      <c r="F135" s="31" t="s">
        <v>1340</v>
      </c>
      <c r="G135" s="31" t="s">
        <v>42</v>
      </c>
      <c r="H135" s="31" t="s">
        <v>591</v>
      </c>
      <c r="I135" s="31" t="s">
        <v>302</v>
      </c>
      <c r="J135" s="33">
        <v>17647058.823529411</v>
      </c>
      <c r="K135" s="33">
        <v>15000000</v>
      </c>
      <c r="L135" s="31" t="s">
        <v>74</v>
      </c>
      <c r="M135" s="31" t="s">
        <v>592</v>
      </c>
      <c r="N135" s="32" t="s">
        <v>56</v>
      </c>
      <c r="O135" s="60" t="s">
        <v>868</v>
      </c>
      <c r="P135" s="61" t="s">
        <v>870</v>
      </c>
      <c r="Q135" s="61" t="s">
        <v>868</v>
      </c>
      <c r="R135" s="61" t="s">
        <v>870</v>
      </c>
      <c r="S135" s="61" t="s">
        <v>868</v>
      </c>
      <c r="T135" s="61" t="s">
        <v>871</v>
      </c>
      <c r="U135" s="61" t="s">
        <v>871</v>
      </c>
      <c r="V135" s="61" t="s">
        <v>893</v>
      </c>
    </row>
    <row r="136" spans="1:22" s="34" customFormat="1" ht="63" x14ac:dyDescent="0.25">
      <c r="B136" s="31">
        <f t="shared" si="4"/>
        <v>27</v>
      </c>
      <c r="C136" s="31" t="s">
        <v>838</v>
      </c>
      <c r="D136" s="31" t="s">
        <v>743</v>
      </c>
      <c r="E136" s="31" t="s">
        <v>450</v>
      </c>
      <c r="F136" s="31" t="s">
        <v>593</v>
      </c>
      <c r="G136" s="31" t="s">
        <v>593</v>
      </c>
      <c r="H136" s="31"/>
      <c r="I136" s="31" t="s">
        <v>302</v>
      </c>
      <c r="J136" s="33">
        <v>48823529</v>
      </c>
      <c r="K136" s="33">
        <v>35674000</v>
      </c>
      <c r="L136" s="31" t="s">
        <v>74</v>
      </c>
      <c r="M136" s="31" t="s">
        <v>358</v>
      </c>
      <c r="N136" s="32" t="s">
        <v>56</v>
      </c>
      <c r="O136" s="60" t="s">
        <v>866</v>
      </c>
      <c r="P136" s="61" t="s">
        <v>867</v>
      </c>
      <c r="Q136" s="61" t="s">
        <v>866</v>
      </c>
      <c r="R136" s="61" t="s">
        <v>868</v>
      </c>
      <c r="S136" s="61" t="s">
        <v>866</v>
      </c>
      <c r="T136" s="61" t="s">
        <v>868</v>
      </c>
      <c r="U136" s="61" t="s">
        <v>868</v>
      </c>
      <c r="V136" s="61" t="s">
        <v>893</v>
      </c>
    </row>
    <row r="137" spans="1:22" s="25" customFormat="1" ht="69.75" x14ac:dyDescent="0.25">
      <c r="A137" s="21"/>
      <c r="B137" s="22">
        <v>27</v>
      </c>
      <c r="C137" s="22" t="s">
        <v>838</v>
      </c>
      <c r="D137" s="22" t="s">
        <v>743</v>
      </c>
      <c r="E137" s="22" t="s">
        <v>909</v>
      </c>
      <c r="F137" s="22"/>
      <c r="G137" s="22"/>
      <c r="H137" s="22"/>
      <c r="I137" s="22"/>
      <c r="J137" s="24">
        <f>SUM(J110:J136)</f>
        <v>1148343576.4705882</v>
      </c>
      <c r="K137" s="24">
        <f>SUM(K110:K136)</f>
        <v>946298705</v>
      </c>
      <c r="L137" s="22"/>
      <c r="M137" s="22"/>
      <c r="N137" s="23"/>
      <c r="O137" s="70"/>
      <c r="P137" s="71"/>
      <c r="Q137" s="71"/>
      <c r="R137" s="71"/>
      <c r="S137" s="71"/>
      <c r="T137" s="71"/>
      <c r="U137" s="70"/>
      <c r="V137" s="70"/>
    </row>
    <row r="138" spans="1:22" s="34" customFormat="1" ht="84" x14ac:dyDescent="0.25">
      <c r="B138" s="31">
        <v>1</v>
      </c>
      <c r="C138" s="31" t="s">
        <v>839</v>
      </c>
      <c r="D138" s="31" t="s">
        <v>840</v>
      </c>
      <c r="E138" s="31" t="s">
        <v>450</v>
      </c>
      <c r="F138" s="31" t="s">
        <v>148</v>
      </c>
      <c r="G138" s="63" t="s">
        <v>594</v>
      </c>
      <c r="H138" s="31" t="s">
        <v>408</v>
      </c>
      <c r="I138" s="31" t="s">
        <v>864</v>
      </c>
      <c r="J138" s="33">
        <v>49376506</v>
      </c>
      <c r="K138" s="33">
        <v>41970030</v>
      </c>
      <c r="L138" s="31" t="s">
        <v>74</v>
      </c>
      <c r="M138" s="31" t="s">
        <v>746</v>
      </c>
      <c r="N138" s="31" t="s">
        <v>56</v>
      </c>
      <c r="O138" s="77" t="s">
        <v>866</v>
      </c>
      <c r="P138" s="53" t="s">
        <v>1341</v>
      </c>
      <c r="Q138" s="77" t="s">
        <v>866</v>
      </c>
      <c r="R138" s="53" t="s">
        <v>10</v>
      </c>
      <c r="S138" s="53" t="s">
        <v>10</v>
      </c>
      <c r="T138" s="77" t="s">
        <v>866</v>
      </c>
      <c r="U138" s="77" t="s">
        <v>866</v>
      </c>
      <c r="V138" s="77" t="s">
        <v>877</v>
      </c>
    </row>
    <row r="139" spans="1:22" s="34" customFormat="1" ht="210" x14ac:dyDescent="0.25">
      <c r="B139" s="31">
        <f>B138+1</f>
        <v>2</v>
      </c>
      <c r="C139" s="31" t="s">
        <v>839</v>
      </c>
      <c r="D139" s="31" t="s">
        <v>840</v>
      </c>
      <c r="E139" s="31" t="s">
        <v>13</v>
      </c>
      <c r="F139" s="31" t="s">
        <v>595</v>
      </c>
      <c r="G139" s="63" t="s">
        <v>596</v>
      </c>
      <c r="H139" s="31" t="s">
        <v>1342</v>
      </c>
      <c r="I139" s="31" t="s">
        <v>864</v>
      </c>
      <c r="J139" s="33">
        <v>107748235</v>
      </c>
      <c r="K139" s="33">
        <v>91586000</v>
      </c>
      <c r="L139" s="31" t="s">
        <v>74</v>
      </c>
      <c r="M139" s="31" t="s">
        <v>1343</v>
      </c>
      <c r="N139" s="31" t="s">
        <v>56</v>
      </c>
      <c r="O139" s="77" t="s">
        <v>867</v>
      </c>
      <c r="P139" s="60" t="s">
        <v>868</v>
      </c>
      <c r="Q139" s="77" t="s">
        <v>867</v>
      </c>
      <c r="R139" s="53" t="s">
        <v>10</v>
      </c>
      <c r="S139" s="53" t="s">
        <v>10</v>
      </c>
      <c r="T139" s="61" t="s">
        <v>869</v>
      </c>
      <c r="U139" s="61" t="s">
        <v>868</v>
      </c>
      <c r="V139" s="61" t="s">
        <v>875</v>
      </c>
    </row>
    <row r="140" spans="1:22" s="34" customFormat="1" ht="63" x14ac:dyDescent="0.25">
      <c r="B140" s="31">
        <f t="shared" ref="B140:B158" si="5">B139+1</f>
        <v>3</v>
      </c>
      <c r="C140" s="31" t="s">
        <v>839</v>
      </c>
      <c r="D140" s="31" t="s">
        <v>840</v>
      </c>
      <c r="E140" s="31" t="s">
        <v>12</v>
      </c>
      <c r="F140" s="31" t="s">
        <v>1344</v>
      </c>
      <c r="G140" s="63" t="s">
        <v>94</v>
      </c>
      <c r="H140" s="31" t="s">
        <v>1345</v>
      </c>
      <c r="I140" s="31" t="s">
        <v>864</v>
      </c>
      <c r="J140" s="33">
        <v>46647794</v>
      </c>
      <c r="K140" s="33">
        <v>39650624.899999999</v>
      </c>
      <c r="L140" s="31" t="s">
        <v>74</v>
      </c>
      <c r="M140" s="31" t="s">
        <v>1346</v>
      </c>
      <c r="N140" s="31" t="s">
        <v>1347</v>
      </c>
      <c r="O140" s="77" t="s">
        <v>867</v>
      </c>
      <c r="P140" s="60" t="s">
        <v>868</v>
      </c>
      <c r="Q140" s="77" t="s">
        <v>867</v>
      </c>
      <c r="R140" s="53" t="s">
        <v>10</v>
      </c>
      <c r="S140" s="53" t="s">
        <v>10</v>
      </c>
      <c r="T140" s="61" t="s">
        <v>869</v>
      </c>
      <c r="U140" s="61" t="s">
        <v>868</v>
      </c>
      <c r="V140" s="61" t="s">
        <v>875</v>
      </c>
    </row>
    <row r="141" spans="1:22" s="34" customFormat="1" ht="147" x14ac:dyDescent="0.25">
      <c r="B141" s="31">
        <f t="shared" si="5"/>
        <v>4</v>
      </c>
      <c r="C141" s="31" t="s">
        <v>839</v>
      </c>
      <c r="D141" s="31" t="s">
        <v>840</v>
      </c>
      <c r="E141" s="31" t="s">
        <v>6</v>
      </c>
      <c r="F141" s="31" t="s">
        <v>504</v>
      </c>
      <c r="G141" s="63" t="s">
        <v>597</v>
      </c>
      <c r="H141" s="31" t="s">
        <v>1348</v>
      </c>
      <c r="I141" s="31" t="s">
        <v>864</v>
      </c>
      <c r="J141" s="33">
        <v>21000000</v>
      </c>
      <c r="K141" s="33">
        <v>15570244</v>
      </c>
      <c r="L141" s="31" t="s">
        <v>74</v>
      </c>
      <c r="M141" s="31" t="s">
        <v>744</v>
      </c>
      <c r="N141" s="31" t="s">
        <v>57</v>
      </c>
      <c r="O141" s="77" t="s">
        <v>867</v>
      </c>
      <c r="P141" s="60" t="s">
        <v>868</v>
      </c>
      <c r="Q141" s="77" t="s">
        <v>867</v>
      </c>
      <c r="R141" s="53" t="s">
        <v>10</v>
      </c>
      <c r="S141" s="53" t="s">
        <v>10</v>
      </c>
      <c r="T141" s="61" t="s">
        <v>869</v>
      </c>
      <c r="U141" s="61" t="s">
        <v>868</v>
      </c>
      <c r="V141" s="61" t="s">
        <v>875</v>
      </c>
    </row>
    <row r="142" spans="1:22" s="34" customFormat="1" ht="42" x14ac:dyDescent="0.25">
      <c r="B142" s="31">
        <f t="shared" si="5"/>
        <v>5</v>
      </c>
      <c r="C142" s="31" t="s">
        <v>839</v>
      </c>
      <c r="D142" s="31" t="s">
        <v>840</v>
      </c>
      <c r="E142" s="31" t="s">
        <v>7</v>
      </c>
      <c r="F142" s="31" t="s">
        <v>1349</v>
      </c>
      <c r="G142" s="63" t="s">
        <v>598</v>
      </c>
      <c r="H142" s="31" t="s">
        <v>1350</v>
      </c>
      <c r="I142" s="31" t="s">
        <v>864</v>
      </c>
      <c r="J142" s="33">
        <v>26331201</v>
      </c>
      <c r="K142" s="33">
        <v>22381521</v>
      </c>
      <c r="L142" s="31" t="s">
        <v>74</v>
      </c>
      <c r="M142" s="31" t="s">
        <v>14</v>
      </c>
      <c r="N142" s="31" t="s">
        <v>57</v>
      </c>
      <c r="O142" s="77" t="s">
        <v>866</v>
      </c>
      <c r="P142" s="77" t="s">
        <v>866</v>
      </c>
      <c r="Q142" s="62" t="s">
        <v>866</v>
      </c>
      <c r="R142" s="53" t="s">
        <v>10</v>
      </c>
      <c r="S142" s="53" t="s">
        <v>10</v>
      </c>
      <c r="T142" s="62" t="s">
        <v>867</v>
      </c>
      <c r="U142" s="62" t="s">
        <v>867</v>
      </c>
      <c r="V142" s="62" t="s">
        <v>871</v>
      </c>
    </row>
    <row r="143" spans="1:22" s="34" customFormat="1" ht="231" x14ac:dyDescent="0.25">
      <c r="B143" s="31">
        <f t="shared" si="5"/>
        <v>6</v>
      </c>
      <c r="C143" s="31" t="s">
        <v>839</v>
      </c>
      <c r="D143" s="31" t="s">
        <v>840</v>
      </c>
      <c r="E143" s="31" t="s">
        <v>16</v>
      </c>
      <c r="F143" s="31" t="s">
        <v>1351</v>
      </c>
      <c r="G143" s="63" t="s">
        <v>599</v>
      </c>
      <c r="H143" s="31" t="s">
        <v>1345</v>
      </c>
      <c r="I143" s="31" t="s">
        <v>864</v>
      </c>
      <c r="J143" s="33">
        <v>156970121</v>
      </c>
      <c r="K143" s="33">
        <v>133424602.84999999</v>
      </c>
      <c r="L143" s="31" t="s">
        <v>74</v>
      </c>
      <c r="M143" s="31" t="s">
        <v>1352</v>
      </c>
      <c r="N143" s="31" t="s">
        <v>1347</v>
      </c>
      <c r="O143" s="77" t="s">
        <v>867</v>
      </c>
      <c r="P143" s="60" t="s">
        <v>869</v>
      </c>
      <c r="Q143" s="77" t="s">
        <v>867</v>
      </c>
      <c r="R143" s="53" t="s">
        <v>10</v>
      </c>
      <c r="S143" s="53" t="s">
        <v>10</v>
      </c>
      <c r="T143" s="60" t="s">
        <v>870</v>
      </c>
      <c r="U143" s="61" t="s">
        <v>868</v>
      </c>
      <c r="V143" s="61" t="s">
        <v>881</v>
      </c>
    </row>
    <row r="144" spans="1:22" s="34" customFormat="1" ht="210" x14ac:dyDescent="0.25">
      <c r="B144" s="31">
        <f t="shared" si="5"/>
        <v>7</v>
      </c>
      <c r="C144" s="31" t="s">
        <v>839</v>
      </c>
      <c r="D144" s="31" t="s">
        <v>840</v>
      </c>
      <c r="E144" s="31" t="s">
        <v>12</v>
      </c>
      <c r="F144" s="31" t="s">
        <v>1353</v>
      </c>
      <c r="G144" s="63" t="s">
        <v>94</v>
      </c>
      <c r="H144" s="31" t="s">
        <v>1345</v>
      </c>
      <c r="I144" s="31" t="s">
        <v>864</v>
      </c>
      <c r="J144" s="33">
        <v>54893012</v>
      </c>
      <c r="K144" s="33">
        <v>46659060</v>
      </c>
      <c r="L144" s="31" t="s">
        <v>74</v>
      </c>
      <c r="M144" s="31" t="s">
        <v>1354</v>
      </c>
      <c r="N144" s="31" t="s">
        <v>1347</v>
      </c>
      <c r="O144" s="77" t="s">
        <v>867</v>
      </c>
      <c r="P144" s="60" t="s">
        <v>869</v>
      </c>
      <c r="Q144" s="61" t="s">
        <v>867</v>
      </c>
      <c r="R144" s="53" t="s">
        <v>10</v>
      </c>
      <c r="S144" s="53" t="s">
        <v>10</v>
      </c>
      <c r="T144" s="60" t="s">
        <v>870</v>
      </c>
      <c r="U144" s="61" t="s">
        <v>868</v>
      </c>
      <c r="V144" s="61" t="s">
        <v>881</v>
      </c>
    </row>
    <row r="145" spans="1:22" s="34" customFormat="1" ht="42" x14ac:dyDescent="0.25">
      <c r="B145" s="31">
        <f t="shared" si="5"/>
        <v>8</v>
      </c>
      <c r="C145" s="31" t="s">
        <v>839</v>
      </c>
      <c r="D145" s="31" t="s">
        <v>840</v>
      </c>
      <c r="E145" s="31" t="s">
        <v>7</v>
      </c>
      <c r="F145" s="31" t="s">
        <v>1349</v>
      </c>
      <c r="G145" s="63" t="s">
        <v>598</v>
      </c>
      <c r="H145" s="31" t="s">
        <v>1350</v>
      </c>
      <c r="I145" s="31" t="s">
        <v>864</v>
      </c>
      <c r="J145" s="33">
        <v>10000000</v>
      </c>
      <c r="K145" s="33">
        <v>8500000</v>
      </c>
      <c r="L145" s="31" t="s">
        <v>74</v>
      </c>
      <c r="M145" s="31" t="s">
        <v>130</v>
      </c>
      <c r="N145" s="31" t="s">
        <v>57</v>
      </c>
      <c r="O145" s="77" t="s">
        <v>867</v>
      </c>
      <c r="P145" s="77" t="s">
        <v>867</v>
      </c>
      <c r="Q145" s="61" t="s">
        <v>867</v>
      </c>
      <c r="R145" s="53" t="s">
        <v>10</v>
      </c>
      <c r="S145" s="53" t="s">
        <v>10</v>
      </c>
      <c r="T145" s="61" t="s">
        <v>868</v>
      </c>
      <c r="U145" s="61" t="s">
        <v>868</v>
      </c>
      <c r="V145" s="61" t="s">
        <v>885</v>
      </c>
    </row>
    <row r="146" spans="1:22" s="34" customFormat="1" ht="63" x14ac:dyDescent="0.25">
      <c r="B146" s="31">
        <f t="shared" si="5"/>
        <v>9</v>
      </c>
      <c r="C146" s="31" t="s">
        <v>839</v>
      </c>
      <c r="D146" s="31" t="s">
        <v>840</v>
      </c>
      <c r="E146" s="31" t="s">
        <v>11</v>
      </c>
      <c r="F146" s="31" t="s">
        <v>600</v>
      </c>
      <c r="G146" s="63" t="s">
        <v>601</v>
      </c>
      <c r="H146" s="31" t="s">
        <v>1345</v>
      </c>
      <c r="I146" s="31" t="s">
        <v>864</v>
      </c>
      <c r="J146" s="33">
        <v>39900000</v>
      </c>
      <c r="K146" s="33">
        <v>33915000</v>
      </c>
      <c r="L146" s="31" t="s">
        <v>74</v>
      </c>
      <c r="M146" s="31" t="s">
        <v>1355</v>
      </c>
      <c r="N146" s="31" t="s">
        <v>57</v>
      </c>
      <c r="O146" s="77" t="s">
        <v>867</v>
      </c>
      <c r="P146" s="60" t="s">
        <v>869</v>
      </c>
      <c r="Q146" s="61" t="s">
        <v>867</v>
      </c>
      <c r="R146" s="53" t="s">
        <v>10</v>
      </c>
      <c r="S146" s="53" t="s">
        <v>10</v>
      </c>
      <c r="T146" s="60" t="s">
        <v>870</v>
      </c>
      <c r="U146" s="61" t="s">
        <v>868</v>
      </c>
      <c r="V146" s="61" t="s">
        <v>881</v>
      </c>
    </row>
    <row r="147" spans="1:22" s="34" customFormat="1" ht="42" x14ac:dyDescent="0.25">
      <c r="B147" s="31">
        <f t="shared" si="5"/>
        <v>10</v>
      </c>
      <c r="C147" s="31" t="s">
        <v>839</v>
      </c>
      <c r="D147" s="31" t="s">
        <v>840</v>
      </c>
      <c r="E147" s="31" t="s">
        <v>9</v>
      </c>
      <c r="F147" s="31" t="s">
        <v>602</v>
      </c>
      <c r="G147" s="63" t="s">
        <v>603</v>
      </c>
      <c r="H147" s="31" t="s">
        <v>1350</v>
      </c>
      <c r="I147" s="31" t="s">
        <v>864</v>
      </c>
      <c r="J147" s="33">
        <v>15382353</v>
      </c>
      <c r="K147" s="33">
        <v>13075000</v>
      </c>
      <c r="L147" s="31" t="s">
        <v>74</v>
      </c>
      <c r="M147" s="31" t="s">
        <v>130</v>
      </c>
      <c r="N147" s="31" t="s">
        <v>57</v>
      </c>
      <c r="O147" s="77" t="s">
        <v>867</v>
      </c>
      <c r="P147" s="60" t="s">
        <v>867</v>
      </c>
      <c r="Q147" s="61" t="s">
        <v>867</v>
      </c>
      <c r="R147" s="53" t="s">
        <v>10</v>
      </c>
      <c r="S147" s="53" t="s">
        <v>10</v>
      </c>
      <c r="T147" s="61" t="s">
        <v>868</v>
      </c>
      <c r="U147" s="61" t="s">
        <v>868</v>
      </c>
      <c r="V147" s="61" t="s">
        <v>869</v>
      </c>
    </row>
    <row r="148" spans="1:22" s="34" customFormat="1" ht="42" x14ac:dyDescent="0.25">
      <c r="B148" s="31">
        <f t="shared" si="5"/>
        <v>11</v>
      </c>
      <c r="C148" s="31" t="s">
        <v>839</v>
      </c>
      <c r="D148" s="31" t="s">
        <v>840</v>
      </c>
      <c r="E148" s="31" t="s">
        <v>7</v>
      </c>
      <c r="F148" s="31" t="s">
        <v>604</v>
      </c>
      <c r="G148" s="63" t="s">
        <v>598</v>
      </c>
      <c r="H148" s="31" t="s">
        <v>1350</v>
      </c>
      <c r="I148" s="31" t="s">
        <v>864</v>
      </c>
      <c r="J148" s="33">
        <v>41250000</v>
      </c>
      <c r="K148" s="33">
        <v>35062500</v>
      </c>
      <c r="L148" s="31" t="s">
        <v>74</v>
      </c>
      <c r="M148" s="31" t="s">
        <v>130</v>
      </c>
      <c r="N148" s="31" t="s">
        <v>57</v>
      </c>
      <c r="O148" s="77" t="s">
        <v>868</v>
      </c>
      <c r="P148" s="60" t="s">
        <v>868</v>
      </c>
      <c r="Q148" s="61" t="s">
        <v>868</v>
      </c>
      <c r="R148" s="53" t="s">
        <v>10</v>
      </c>
      <c r="S148" s="53" t="s">
        <v>10</v>
      </c>
      <c r="T148" s="61" t="s">
        <v>868</v>
      </c>
      <c r="U148" s="61" t="s">
        <v>869</v>
      </c>
      <c r="V148" s="61" t="s">
        <v>869</v>
      </c>
    </row>
    <row r="149" spans="1:22" s="34" customFormat="1" ht="84" x14ac:dyDescent="0.25">
      <c r="B149" s="31">
        <f t="shared" si="5"/>
        <v>12</v>
      </c>
      <c r="C149" s="31" t="s">
        <v>839</v>
      </c>
      <c r="D149" s="31" t="s">
        <v>840</v>
      </c>
      <c r="E149" s="31" t="s">
        <v>239</v>
      </c>
      <c r="F149" s="31" t="s">
        <v>1356</v>
      </c>
      <c r="G149" s="63" t="s">
        <v>605</v>
      </c>
      <c r="H149" s="31" t="s">
        <v>1357</v>
      </c>
      <c r="I149" s="31" t="s">
        <v>864</v>
      </c>
      <c r="J149" s="33">
        <v>12654755</v>
      </c>
      <c r="K149" s="33">
        <v>10756542</v>
      </c>
      <c r="L149" s="31" t="s">
        <v>74</v>
      </c>
      <c r="M149" s="31" t="s">
        <v>1358</v>
      </c>
      <c r="N149" s="31" t="s">
        <v>57</v>
      </c>
      <c r="O149" s="77" t="s">
        <v>868</v>
      </c>
      <c r="P149" s="77" t="s">
        <v>870</v>
      </c>
      <c r="Q149" s="61" t="s">
        <v>868</v>
      </c>
      <c r="R149" s="53" t="s">
        <v>10</v>
      </c>
      <c r="S149" s="53" t="s">
        <v>10</v>
      </c>
      <c r="T149" s="60" t="s">
        <v>870</v>
      </c>
      <c r="U149" s="61" t="s">
        <v>869</v>
      </c>
      <c r="V149" s="61" t="s">
        <v>886</v>
      </c>
    </row>
    <row r="150" spans="1:22" s="34" customFormat="1" ht="42" x14ac:dyDescent="0.25">
      <c r="B150" s="31">
        <f t="shared" si="5"/>
        <v>13</v>
      </c>
      <c r="C150" s="31" t="s">
        <v>839</v>
      </c>
      <c r="D150" s="31" t="s">
        <v>840</v>
      </c>
      <c r="E150" s="31" t="s">
        <v>7</v>
      </c>
      <c r="F150" s="31" t="s">
        <v>1359</v>
      </c>
      <c r="G150" s="63" t="s">
        <v>598</v>
      </c>
      <c r="H150" s="31" t="s">
        <v>1350</v>
      </c>
      <c r="I150" s="31" t="s">
        <v>864</v>
      </c>
      <c r="J150" s="33">
        <v>25000000</v>
      </c>
      <c r="K150" s="33">
        <v>21250000</v>
      </c>
      <c r="L150" s="31" t="s">
        <v>74</v>
      </c>
      <c r="M150" s="31" t="s">
        <v>130</v>
      </c>
      <c r="N150" s="31" t="s">
        <v>57</v>
      </c>
      <c r="O150" s="77" t="s">
        <v>868</v>
      </c>
      <c r="P150" s="60" t="s">
        <v>868</v>
      </c>
      <c r="Q150" s="61" t="s">
        <v>868</v>
      </c>
      <c r="R150" s="53" t="s">
        <v>10</v>
      </c>
      <c r="S150" s="53" t="s">
        <v>10</v>
      </c>
      <c r="T150" s="61" t="s">
        <v>868</v>
      </c>
      <c r="U150" s="61" t="s">
        <v>869</v>
      </c>
      <c r="V150" s="61" t="s">
        <v>869</v>
      </c>
    </row>
    <row r="151" spans="1:22" s="34" customFormat="1" ht="42" x14ac:dyDescent="0.25">
      <c r="B151" s="31">
        <f t="shared" si="5"/>
        <v>14</v>
      </c>
      <c r="C151" s="31" t="s">
        <v>839</v>
      </c>
      <c r="D151" s="31" t="s">
        <v>840</v>
      </c>
      <c r="E151" s="31" t="s">
        <v>7</v>
      </c>
      <c r="F151" s="31" t="s">
        <v>606</v>
      </c>
      <c r="G151" s="63" t="s">
        <v>598</v>
      </c>
      <c r="H151" s="31" t="s">
        <v>1350</v>
      </c>
      <c r="I151" s="31" t="s">
        <v>864</v>
      </c>
      <c r="J151" s="33">
        <v>15000000</v>
      </c>
      <c r="K151" s="33">
        <v>12750000</v>
      </c>
      <c r="L151" s="31" t="s">
        <v>74</v>
      </c>
      <c r="M151" s="31" t="s">
        <v>14</v>
      </c>
      <c r="N151" s="31" t="s">
        <v>57</v>
      </c>
      <c r="O151" s="77" t="s">
        <v>868</v>
      </c>
      <c r="P151" s="60" t="s">
        <v>868</v>
      </c>
      <c r="Q151" s="61" t="s">
        <v>868</v>
      </c>
      <c r="R151" s="53" t="s">
        <v>10</v>
      </c>
      <c r="S151" s="53" t="s">
        <v>10</v>
      </c>
      <c r="T151" s="61" t="s">
        <v>868</v>
      </c>
      <c r="U151" s="61" t="s">
        <v>869</v>
      </c>
      <c r="V151" s="61" t="s">
        <v>869</v>
      </c>
    </row>
    <row r="152" spans="1:22" s="34" customFormat="1" ht="42" x14ac:dyDescent="0.25">
      <c r="B152" s="31">
        <f t="shared" si="5"/>
        <v>15</v>
      </c>
      <c r="C152" s="31" t="s">
        <v>839</v>
      </c>
      <c r="D152" s="31" t="s">
        <v>840</v>
      </c>
      <c r="E152" s="31" t="s">
        <v>7</v>
      </c>
      <c r="F152" s="31" t="s">
        <v>187</v>
      </c>
      <c r="G152" s="63" t="s">
        <v>598</v>
      </c>
      <c r="H152" s="31" t="s">
        <v>1350</v>
      </c>
      <c r="I152" s="31" t="s">
        <v>864</v>
      </c>
      <c r="J152" s="33">
        <v>20000000</v>
      </c>
      <c r="K152" s="33">
        <v>17000000</v>
      </c>
      <c r="L152" s="31" t="s">
        <v>74</v>
      </c>
      <c r="M152" s="31" t="s">
        <v>130</v>
      </c>
      <c r="N152" s="31" t="s">
        <v>57</v>
      </c>
      <c r="O152" s="77" t="s">
        <v>868</v>
      </c>
      <c r="P152" s="60" t="s">
        <v>868</v>
      </c>
      <c r="Q152" s="61" t="s">
        <v>868</v>
      </c>
      <c r="R152" s="53" t="s">
        <v>10</v>
      </c>
      <c r="S152" s="53" t="s">
        <v>10</v>
      </c>
      <c r="T152" s="61" t="s">
        <v>869</v>
      </c>
      <c r="U152" s="61" t="s">
        <v>869</v>
      </c>
      <c r="V152" s="61" t="s">
        <v>880</v>
      </c>
    </row>
    <row r="153" spans="1:22" s="34" customFormat="1" ht="105" x14ac:dyDescent="0.25">
      <c r="B153" s="31">
        <f t="shared" si="5"/>
        <v>16</v>
      </c>
      <c r="C153" s="31" t="s">
        <v>839</v>
      </c>
      <c r="D153" s="31" t="s">
        <v>840</v>
      </c>
      <c r="E153" s="31" t="s">
        <v>239</v>
      </c>
      <c r="F153" s="31" t="s">
        <v>1360</v>
      </c>
      <c r="G153" s="63" t="s">
        <v>607</v>
      </c>
      <c r="H153" s="31" t="s">
        <v>1357</v>
      </c>
      <c r="I153" s="31" t="s">
        <v>864</v>
      </c>
      <c r="J153" s="33">
        <v>21091259</v>
      </c>
      <c r="K153" s="33">
        <v>17927570</v>
      </c>
      <c r="L153" s="31" t="s">
        <v>74</v>
      </c>
      <c r="M153" s="31" t="s">
        <v>1361</v>
      </c>
      <c r="N153" s="31" t="s">
        <v>57</v>
      </c>
      <c r="O153" s="77" t="s">
        <v>868</v>
      </c>
      <c r="P153" s="60" t="s">
        <v>870</v>
      </c>
      <c r="Q153" s="60" t="s">
        <v>868</v>
      </c>
      <c r="R153" s="53" t="s">
        <v>10</v>
      </c>
      <c r="S153" s="53" t="s">
        <v>10</v>
      </c>
      <c r="T153" s="60" t="s">
        <v>870</v>
      </c>
      <c r="U153" s="61" t="s">
        <v>869</v>
      </c>
      <c r="V153" s="61" t="s">
        <v>886</v>
      </c>
    </row>
    <row r="154" spans="1:22" s="34" customFormat="1" ht="84" x14ac:dyDescent="0.25">
      <c r="B154" s="31">
        <f t="shared" si="5"/>
        <v>17</v>
      </c>
      <c r="C154" s="31" t="s">
        <v>839</v>
      </c>
      <c r="D154" s="31" t="s">
        <v>840</v>
      </c>
      <c r="E154" s="31" t="s">
        <v>17</v>
      </c>
      <c r="F154" s="31" t="s">
        <v>1362</v>
      </c>
      <c r="G154" s="63" t="s">
        <v>608</v>
      </c>
      <c r="H154" s="31" t="s">
        <v>1348</v>
      </c>
      <c r="I154" s="31" t="s">
        <v>864</v>
      </c>
      <c r="J154" s="33">
        <v>11999783</v>
      </c>
      <c r="K154" s="33">
        <v>8897122</v>
      </c>
      <c r="L154" s="31" t="s">
        <v>74</v>
      </c>
      <c r="M154" s="31" t="s">
        <v>1363</v>
      </c>
      <c r="N154" s="31" t="s">
        <v>57</v>
      </c>
      <c r="O154" s="77" t="s">
        <v>868</v>
      </c>
      <c r="P154" s="60" t="s">
        <v>870</v>
      </c>
      <c r="Q154" s="60" t="s">
        <v>868</v>
      </c>
      <c r="R154" s="53" t="s">
        <v>10</v>
      </c>
      <c r="S154" s="53" t="s">
        <v>10</v>
      </c>
      <c r="T154" s="60" t="s">
        <v>870</v>
      </c>
      <c r="U154" s="61" t="s">
        <v>869</v>
      </c>
      <c r="V154" s="61" t="s">
        <v>875</v>
      </c>
    </row>
    <row r="155" spans="1:22" s="34" customFormat="1" ht="105" x14ac:dyDescent="0.25">
      <c r="B155" s="31">
        <f t="shared" si="5"/>
        <v>18</v>
      </c>
      <c r="C155" s="31" t="s">
        <v>839</v>
      </c>
      <c r="D155" s="31" t="s">
        <v>840</v>
      </c>
      <c r="E155" s="31" t="s">
        <v>609</v>
      </c>
      <c r="F155" s="31" t="s">
        <v>1364</v>
      </c>
      <c r="G155" s="63" t="s">
        <v>1365</v>
      </c>
      <c r="H155" s="31" t="s">
        <v>1357</v>
      </c>
      <c r="I155" s="31" t="s">
        <v>864</v>
      </c>
      <c r="J155" s="33">
        <v>1729121</v>
      </c>
      <c r="K155" s="33">
        <v>1469753</v>
      </c>
      <c r="L155" s="31" t="s">
        <v>74</v>
      </c>
      <c r="M155" s="31" t="s">
        <v>1366</v>
      </c>
      <c r="N155" s="31" t="s">
        <v>57</v>
      </c>
      <c r="O155" s="77" t="s">
        <v>868</v>
      </c>
      <c r="P155" s="60" t="s">
        <v>870</v>
      </c>
      <c r="Q155" s="60" t="s">
        <v>868</v>
      </c>
      <c r="R155" s="53" t="s">
        <v>10</v>
      </c>
      <c r="S155" s="53" t="s">
        <v>10</v>
      </c>
      <c r="T155" s="60" t="s">
        <v>870</v>
      </c>
      <c r="U155" s="61" t="s">
        <v>869</v>
      </c>
      <c r="V155" s="61" t="s">
        <v>875</v>
      </c>
    </row>
    <row r="156" spans="1:22" s="34" customFormat="1" ht="63" x14ac:dyDescent="0.25">
      <c r="B156" s="31">
        <f t="shared" si="5"/>
        <v>19</v>
      </c>
      <c r="C156" s="31" t="s">
        <v>839</v>
      </c>
      <c r="D156" s="31" t="s">
        <v>840</v>
      </c>
      <c r="E156" s="31" t="s">
        <v>8</v>
      </c>
      <c r="F156" s="31" t="s">
        <v>610</v>
      </c>
      <c r="G156" s="63" t="s">
        <v>611</v>
      </c>
      <c r="H156" s="31" t="s">
        <v>1350</v>
      </c>
      <c r="I156" s="31" t="s">
        <v>864</v>
      </c>
      <c r="J156" s="33">
        <v>3000000</v>
      </c>
      <c r="K156" s="33">
        <v>2550000</v>
      </c>
      <c r="L156" s="31" t="s">
        <v>74</v>
      </c>
      <c r="M156" s="31" t="s">
        <v>745</v>
      </c>
      <c r="N156" s="31" t="s">
        <v>56</v>
      </c>
      <c r="O156" s="77" t="s">
        <v>868</v>
      </c>
      <c r="P156" s="77" t="s">
        <v>868</v>
      </c>
      <c r="Q156" s="60" t="s">
        <v>868</v>
      </c>
      <c r="R156" s="53" t="s">
        <v>10</v>
      </c>
      <c r="S156" s="53" t="s">
        <v>10</v>
      </c>
      <c r="T156" s="61" t="s">
        <v>869</v>
      </c>
      <c r="U156" s="61" t="s">
        <v>869</v>
      </c>
      <c r="V156" s="61" t="s">
        <v>880</v>
      </c>
    </row>
    <row r="157" spans="1:22" s="34" customFormat="1" ht="168" x14ac:dyDescent="0.25">
      <c r="B157" s="31">
        <f t="shared" si="5"/>
        <v>20</v>
      </c>
      <c r="C157" s="31" t="s">
        <v>839</v>
      </c>
      <c r="D157" s="31" t="s">
        <v>840</v>
      </c>
      <c r="E157" s="31" t="s">
        <v>7</v>
      </c>
      <c r="F157" s="31" t="s">
        <v>612</v>
      </c>
      <c r="G157" s="63" t="s">
        <v>598</v>
      </c>
      <c r="H157" s="31" t="s">
        <v>1350</v>
      </c>
      <c r="I157" s="31" t="s">
        <v>864</v>
      </c>
      <c r="J157" s="33">
        <v>12000000</v>
      </c>
      <c r="K157" s="33">
        <v>10200000</v>
      </c>
      <c r="L157" s="31" t="s">
        <v>74</v>
      </c>
      <c r="M157" s="31" t="s">
        <v>1367</v>
      </c>
      <c r="N157" s="31" t="s">
        <v>57</v>
      </c>
      <c r="O157" s="77" t="s">
        <v>868</v>
      </c>
      <c r="P157" s="60" t="s">
        <v>868</v>
      </c>
      <c r="Q157" s="60" t="s">
        <v>868</v>
      </c>
      <c r="R157" s="53" t="s">
        <v>10</v>
      </c>
      <c r="S157" s="53" t="s">
        <v>10</v>
      </c>
      <c r="T157" s="61" t="s">
        <v>869</v>
      </c>
      <c r="U157" s="61" t="s">
        <v>869</v>
      </c>
      <c r="V157" s="61" t="s">
        <v>880</v>
      </c>
    </row>
    <row r="158" spans="1:22" s="34" customFormat="1" ht="42" x14ac:dyDescent="0.25">
      <c r="B158" s="31">
        <f t="shared" si="5"/>
        <v>21</v>
      </c>
      <c r="C158" s="31" t="s">
        <v>839</v>
      </c>
      <c r="D158" s="31" t="s">
        <v>840</v>
      </c>
      <c r="E158" s="31" t="s">
        <v>1368</v>
      </c>
      <c r="F158" s="31" t="s">
        <v>614</v>
      </c>
      <c r="G158" s="63" t="s">
        <v>1369</v>
      </c>
      <c r="H158" s="31" t="s">
        <v>1350</v>
      </c>
      <c r="I158" s="31" t="s">
        <v>864</v>
      </c>
      <c r="J158" s="33">
        <v>2500000</v>
      </c>
      <c r="K158" s="33">
        <v>2125000</v>
      </c>
      <c r="L158" s="31" t="s">
        <v>74</v>
      </c>
      <c r="M158" s="31" t="s">
        <v>746</v>
      </c>
      <c r="N158" s="31" t="s">
        <v>1370</v>
      </c>
      <c r="O158" s="60" t="s">
        <v>867</v>
      </c>
      <c r="P158" s="53" t="s">
        <v>10</v>
      </c>
      <c r="Q158" s="53" t="s">
        <v>10</v>
      </c>
      <c r="R158" s="53" t="s">
        <v>10</v>
      </c>
      <c r="S158" s="53" t="s">
        <v>10</v>
      </c>
      <c r="T158" s="53" t="s">
        <v>10</v>
      </c>
      <c r="U158" s="53" t="s">
        <v>10</v>
      </c>
      <c r="V158" s="53"/>
    </row>
    <row r="159" spans="1:22" s="25" customFormat="1" ht="46.5" x14ac:dyDescent="0.25">
      <c r="A159" s="21"/>
      <c r="B159" s="22">
        <v>21</v>
      </c>
      <c r="C159" s="22" t="s">
        <v>1371</v>
      </c>
      <c r="D159" s="22" t="s">
        <v>1372</v>
      </c>
      <c r="E159" s="22" t="s">
        <v>910</v>
      </c>
      <c r="F159" s="22"/>
      <c r="G159" s="22"/>
      <c r="H159" s="22"/>
      <c r="I159" s="22"/>
      <c r="J159" s="24">
        <f>SUM(J138:J158)</f>
        <v>694474140</v>
      </c>
      <c r="K159" s="24">
        <f>SUM(K138:K158)</f>
        <v>586720569.75</v>
      </c>
      <c r="L159" s="22"/>
      <c r="M159" s="22"/>
      <c r="N159" s="23"/>
      <c r="O159" s="70"/>
      <c r="P159" s="71"/>
      <c r="Q159" s="71"/>
      <c r="R159" s="71"/>
      <c r="S159" s="71"/>
      <c r="T159" s="71"/>
      <c r="U159" s="70"/>
      <c r="V159" s="70"/>
    </row>
    <row r="160" spans="1:22" s="35" customFormat="1" ht="84" x14ac:dyDescent="0.25">
      <c r="B160" s="31">
        <v>1</v>
      </c>
      <c r="C160" s="31" t="s">
        <v>841</v>
      </c>
      <c r="D160" s="31" t="s">
        <v>842</v>
      </c>
      <c r="E160" s="31" t="s">
        <v>8</v>
      </c>
      <c r="F160" s="63" t="s">
        <v>1373</v>
      </c>
      <c r="G160" s="63" t="s">
        <v>252</v>
      </c>
      <c r="H160" s="31" t="s">
        <v>508</v>
      </c>
      <c r="I160" s="31" t="s">
        <v>1374</v>
      </c>
      <c r="J160" s="33">
        <v>23811306</v>
      </c>
      <c r="K160" s="33">
        <v>20239610</v>
      </c>
      <c r="L160" s="31" t="s">
        <v>74</v>
      </c>
      <c r="M160" s="31" t="s">
        <v>826</v>
      </c>
      <c r="N160" s="32" t="s">
        <v>57</v>
      </c>
      <c r="O160" s="60" t="s">
        <v>866</v>
      </c>
      <c r="P160" s="61" t="s">
        <v>868</v>
      </c>
      <c r="Q160" s="62" t="str">
        <f>O160</f>
        <v>trim 2/2023</v>
      </c>
      <c r="R160" s="61" t="s">
        <v>869</v>
      </c>
      <c r="S160" s="61" t="s">
        <v>866</v>
      </c>
      <c r="T160" s="61" t="s">
        <v>870</v>
      </c>
      <c r="U160" s="61" t="s">
        <v>867</v>
      </c>
      <c r="V160" s="61" t="s">
        <v>875</v>
      </c>
    </row>
    <row r="161" spans="2:22" s="35" customFormat="1" ht="63" x14ac:dyDescent="0.25">
      <c r="B161" s="31">
        <f>B160+1</f>
        <v>2</v>
      </c>
      <c r="C161" s="31" t="s">
        <v>841</v>
      </c>
      <c r="D161" s="31" t="s">
        <v>842</v>
      </c>
      <c r="E161" s="31" t="s">
        <v>8</v>
      </c>
      <c r="F161" s="63" t="s">
        <v>253</v>
      </c>
      <c r="G161" s="63" t="s">
        <v>254</v>
      </c>
      <c r="H161" s="31" t="s">
        <v>508</v>
      </c>
      <c r="I161" s="31" t="s">
        <v>1374</v>
      </c>
      <c r="J161" s="33">
        <v>21764706</v>
      </c>
      <c r="K161" s="33">
        <v>11000000</v>
      </c>
      <c r="L161" s="31" t="s">
        <v>74</v>
      </c>
      <c r="M161" s="31" t="s">
        <v>843</v>
      </c>
      <c r="N161" s="32" t="s">
        <v>57</v>
      </c>
      <c r="O161" s="60" t="s">
        <v>866</v>
      </c>
      <c r="P161" s="61" t="s">
        <v>868</v>
      </c>
      <c r="Q161" s="62" t="str">
        <f t="shared" ref="Q161:Q204" si="6">O161</f>
        <v>trim 2/2023</v>
      </c>
      <c r="R161" s="61" t="s">
        <v>869</v>
      </c>
      <c r="S161" s="61" t="s">
        <v>866</v>
      </c>
      <c r="T161" s="61" t="s">
        <v>870</v>
      </c>
      <c r="U161" s="61" t="s">
        <v>867</v>
      </c>
      <c r="V161" s="61" t="s">
        <v>875</v>
      </c>
    </row>
    <row r="162" spans="2:22" s="35" customFormat="1" ht="63" x14ac:dyDescent="0.25">
      <c r="B162" s="31">
        <f t="shared" ref="B162:B204" si="7">B161+1</f>
        <v>3</v>
      </c>
      <c r="C162" s="31" t="s">
        <v>841</v>
      </c>
      <c r="D162" s="31" t="s">
        <v>842</v>
      </c>
      <c r="E162" s="31" t="s">
        <v>8</v>
      </c>
      <c r="F162" s="63" t="s">
        <v>918</v>
      </c>
      <c r="G162" s="63" t="s">
        <v>255</v>
      </c>
      <c r="H162" s="31" t="s">
        <v>508</v>
      </c>
      <c r="I162" s="31" t="s">
        <v>1374</v>
      </c>
      <c r="J162" s="33">
        <v>7500000</v>
      </c>
      <c r="K162" s="33">
        <v>6375000</v>
      </c>
      <c r="L162" s="31" t="s">
        <v>74</v>
      </c>
      <c r="M162" s="31" t="s">
        <v>615</v>
      </c>
      <c r="N162" s="31" t="s">
        <v>57</v>
      </c>
      <c r="O162" s="60" t="s">
        <v>867</v>
      </c>
      <c r="P162" s="60" t="s">
        <v>869</v>
      </c>
      <c r="Q162" s="62" t="str">
        <f t="shared" si="6"/>
        <v>trim 3/2023</v>
      </c>
      <c r="R162" s="61" t="s">
        <v>869</v>
      </c>
      <c r="S162" s="50" t="str">
        <f>O162</f>
        <v>trim 3/2023</v>
      </c>
      <c r="T162" s="61" t="s">
        <v>871</v>
      </c>
      <c r="U162" s="61" t="s">
        <v>867</v>
      </c>
      <c r="V162" s="61" t="s">
        <v>875</v>
      </c>
    </row>
    <row r="163" spans="2:22" s="35" customFormat="1" ht="63" x14ac:dyDescent="0.25">
      <c r="B163" s="31">
        <f t="shared" si="7"/>
        <v>4</v>
      </c>
      <c r="C163" s="31" t="s">
        <v>841</v>
      </c>
      <c r="D163" s="31" t="s">
        <v>842</v>
      </c>
      <c r="E163" s="31" t="s">
        <v>8</v>
      </c>
      <c r="F163" s="63" t="s">
        <v>919</v>
      </c>
      <c r="G163" s="63" t="s">
        <v>256</v>
      </c>
      <c r="H163" s="31" t="s">
        <v>508</v>
      </c>
      <c r="I163" s="31" t="s">
        <v>1374</v>
      </c>
      <c r="J163" s="33">
        <v>11523665.9</v>
      </c>
      <c r="K163" s="33">
        <v>16410284</v>
      </c>
      <c r="L163" s="31" t="s">
        <v>74</v>
      </c>
      <c r="M163" s="31" t="s">
        <v>130</v>
      </c>
      <c r="N163" s="31" t="s">
        <v>57</v>
      </c>
      <c r="O163" s="60" t="s">
        <v>866</v>
      </c>
      <c r="P163" s="61" t="s">
        <v>868</v>
      </c>
      <c r="Q163" s="62" t="str">
        <f t="shared" si="6"/>
        <v>trim 2/2023</v>
      </c>
      <c r="R163" s="61" t="s">
        <v>869</v>
      </c>
      <c r="S163" s="50" t="str">
        <f>O163</f>
        <v>trim 2/2023</v>
      </c>
      <c r="T163" s="61" t="s">
        <v>870</v>
      </c>
      <c r="U163" s="61" t="s">
        <v>867</v>
      </c>
      <c r="V163" s="61" t="s">
        <v>875</v>
      </c>
    </row>
    <row r="164" spans="2:22" s="35" customFormat="1" ht="63" x14ac:dyDescent="0.25">
      <c r="B164" s="31">
        <f t="shared" si="7"/>
        <v>5</v>
      </c>
      <c r="C164" s="31" t="s">
        <v>841</v>
      </c>
      <c r="D164" s="31" t="s">
        <v>842</v>
      </c>
      <c r="E164" s="31" t="s">
        <v>8</v>
      </c>
      <c r="F164" s="63" t="s">
        <v>920</v>
      </c>
      <c r="G164" s="63" t="s">
        <v>257</v>
      </c>
      <c r="H164" s="31" t="s">
        <v>513</v>
      </c>
      <c r="I164" s="31" t="s">
        <v>1374</v>
      </c>
      <c r="J164" s="33">
        <v>7500000</v>
      </c>
      <c r="K164" s="33">
        <v>6375000</v>
      </c>
      <c r="L164" s="31" t="s">
        <v>74</v>
      </c>
      <c r="M164" s="31" t="s">
        <v>130</v>
      </c>
      <c r="N164" s="31" t="s">
        <v>57</v>
      </c>
      <c r="O164" s="60" t="s">
        <v>866</v>
      </c>
      <c r="P164" s="61" t="s">
        <v>868</v>
      </c>
      <c r="Q164" s="62" t="str">
        <f t="shared" si="6"/>
        <v>trim 2/2023</v>
      </c>
      <c r="R164" s="61" t="s">
        <v>869</v>
      </c>
      <c r="S164" s="50" t="str">
        <f>O164</f>
        <v>trim 2/2023</v>
      </c>
      <c r="T164" s="61" t="s">
        <v>870</v>
      </c>
      <c r="U164" s="61" t="s">
        <v>867</v>
      </c>
      <c r="V164" s="61" t="s">
        <v>875</v>
      </c>
    </row>
    <row r="165" spans="2:22" s="35" customFormat="1" ht="63" x14ac:dyDescent="0.25">
      <c r="B165" s="31">
        <f t="shared" si="7"/>
        <v>6</v>
      </c>
      <c r="C165" s="31" t="s">
        <v>841</v>
      </c>
      <c r="D165" s="31" t="s">
        <v>842</v>
      </c>
      <c r="E165" s="31" t="s">
        <v>9</v>
      </c>
      <c r="F165" s="63" t="s">
        <v>1375</v>
      </c>
      <c r="G165" s="63" t="s">
        <v>258</v>
      </c>
      <c r="H165" s="31" t="s">
        <v>510</v>
      </c>
      <c r="I165" s="31" t="s">
        <v>1374</v>
      </c>
      <c r="J165" s="33">
        <v>16764706</v>
      </c>
      <c r="K165" s="33">
        <v>14250000</v>
      </c>
      <c r="L165" s="31" t="s">
        <v>74</v>
      </c>
      <c r="M165" s="31" t="s">
        <v>130</v>
      </c>
      <c r="N165" s="31" t="s">
        <v>57</v>
      </c>
      <c r="O165" s="60" t="s">
        <v>867</v>
      </c>
      <c r="P165" s="60" t="s">
        <v>869</v>
      </c>
      <c r="Q165" s="62" t="str">
        <f t="shared" si="6"/>
        <v>trim 3/2023</v>
      </c>
      <c r="R165" s="61" t="s">
        <v>869</v>
      </c>
      <c r="S165" s="50" t="str">
        <f>O165</f>
        <v>trim 3/2023</v>
      </c>
      <c r="T165" s="61" t="s">
        <v>871</v>
      </c>
      <c r="U165" s="61" t="s">
        <v>867</v>
      </c>
      <c r="V165" s="61" t="s">
        <v>871</v>
      </c>
    </row>
    <row r="166" spans="2:22" s="35" customFormat="1" ht="63" x14ac:dyDescent="0.25">
      <c r="B166" s="31">
        <f t="shared" si="7"/>
        <v>7</v>
      </c>
      <c r="C166" s="31" t="s">
        <v>841</v>
      </c>
      <c r="D166" s="31" t="s">
        <v>842</v>
      </c>
      <c r="E166" s="31" t="s">
        <v>7</v>
      </c>
      <c r="F166" s="63" t="s">
        <v>1376</v>
      </c>
      <c r="G166" s="63" t="s">
        <v>257</v>
      </c>
      <c r="H166" s="31" t="s">
        <v>513</v>
      </c>
      <c r="I166" s="31" t="s">
        <v>1374</v>
      </c>
      <c r="J166" s="33">
        <v>19306216</v>
      </c>
      <c r="K166" s="33">
        <v>16410284</v>
      </c>
      <c r="L166" s="31" t="s">
        <v>74</v>
      </c>
      <c r="M166" s="31" t="s">
        <v>616</v>
      </c>
      <c r="N166" s="32" t="s">
        <v>57</v>
      </c>
      <c r="O166" s="60" t="s">
        <v>866</v>
      </c>
      <c r="P166" s="61" t="s">
        <v>868</v>
      </c>
      <c r="Q166" s="62" t="str">
        <f t="shared" si="6"/>
        <v>trim 2/2023</v>
      </c>
      <c r="R166" s="61" t="s">
        <v>869</v>
      </c>
      <c r="S166" s="61" t="s">
        <v>866</v>
      </c>
      <c r="T166" s="61" t="s">
        <v>870</v>
      </c>
      <c r="U166" s="61" t="s">
        <v>867</v>
      </c>
      <c r="V166" s="61" t="s">
        <v>889</v>
      </c>
    </row>
    <row r="167" spans="2:22" s="35" customFormat="1" ht="63" x14ac:dyDescent="0.25">
      <c r="B167" s="31">
        <f t="shared" si="7"/>
        <v>8</v>
      </c>
      <c r="C167" s="31" t="s">
        <v>841</v>
      </c>
      <c r="D167" s="31" t="s">
        <v>842</v>
      </c>
      <c r="E167" s="31" t="s">
        <v>7</v>
      </c>
      <c r="F167" s="63" t="s">
        <v>1377</v>
      </c>
      <c r="G167" s="63" t="s">
        <v>257</v>
      </c>
      <c r="H167" s="31" t="s">
        <v>513</v>
      </c>
      <c r="I167" s="31" t="s">
        <v>1374</v>
      </c>
      <c r="J167" s="33">
        <v>46714503.600000001</v>
      </c>
      <c r="K167" s="33">
        <v>39707328</v>
      </c>
      <c r="L167" s="31" t="s">
        <v>74</v>
      </c>
      <c r="M167" s="31" t="s">
        <v>130</v>
      </c>
      <c r="N167" s="32" t="s">
        <v>57</v>
      </c>
      <c r="O167" s="60" t="s">
        <v>866</v>
      </c>
      <c r="P167" s="61" t="s">
        <v>868</v>
      </c>
      <c r="Q167" s="62" t="str">
        <f t="shared" si="6"/>
        <v>trim 2/2023</v>
      </c>
      <c r="R167" s="61" t="s">
        <v>868</v>
      </c>
      <c r="S167" s="61" t="s">
        <v>866</v>
      </c>
      <c r="T167" s="61" t="s">
        <v>870</v>
      </c>
      <c r="U167" s="61" t="s">
        <v>867</v>
      </c>
      <c r="V167" s="61" t="s">
        <v>889</v>
      </c>
    </row>
    <row r="168" spans="2:22" s="35" customFormat="1" ht="63" x14ac:dyDescent="0.25">
      <c r="B168" s="31">
        <f t="shared" si="7"/>
        <v>9</v>
      </c>
      <c r="C168" s="31" t="s">
        <v>841</v>
      </c>
      <c r="D168" s="31" t="s">
        <v>842</v>
      </c>
      <c r="E168" s="31" t="s">
        <v>7</v>
      </c>
      <c r="F168" s="63" t="s">
        <v>1378</v>
      </c>
      <c r="G168" s="63" t="s">
        <v>257</v>
      </c>
      <c r="H168" s="31" t="s">
        <v>513</v>
      </c>
      <c r="I168" s="31" t="s">
        <v>1374</v>
      </c>
      <c r="J168" s="33">
        <v>20000000</v>
      </c>
      <c r="K168" s="33">
        <v>17000000</v>
      </c>
      <c r="L168" s="31" t="s">
        <v>74</v>
      </c>
      <c r="M168" s="31" t="s">
        <v>130</v>
      </c>
      <c r="N168" s="31" t="s">
        <v>57</v>
      </c>
      <c r="O168" s="60" t="s">
        <v>867</v>
      </c>
      <c r="P168" s="60" t="s">
        <v>869</v>
      </c>
      <c r="Q168" s="62" t="str">
        <f t="shared" si="6"/>
        <v>trim 3/2023</v>
      </c>
      <c r="R168" s="61" t="s">
        <v>869</v>
      </c>
      <c r="S168" s="50" t="str">
        <f t="shared" ref="S168:S195" si="8">O168</f>
        <v>trim 3/2023</v>
      </c>
      <c r="T168" s="61" t="s">
        <v>871</v>
      </c>
      <c r="U168" s="61" t="s">
        <v>867</v>
      </c>
      <c r="V168" s="61" t="s">
        <v>889</v>
      </c>
    </row>
    <row r="169" spans="2:22" s="35" customFormat="1" ht="84" x14ac:dyDescent="0.25">
      <c r="B169" s="31">
        <f t="shared" si="7"/>
        <v>10</v>
      </c>
      <c r="C169" s="31" t="s">
        <v>841</v>
      </c>
      <c r="D169" s="31" t="s">
        <v>842</v>
      </c>
      <c r="E169" s="31" t="s">
        <v>7</v>
      </c>
      <c r="F169" s="63" t="s">
        <v>1379</v>
      </c>
      <c r="G169" s="63" t="s">
        <v>257</v>
      </c>
      <c r="H169" s="31" t="s">
        <v>513</v>
      </c>
      <c r="I169" s="31" t="s">
        <v>1374</v>
      </c>
      <c r="J169" s="33">
        <v>15000000</v>
      </c>
      <c r="K169" s="33">
        <v>12750000</v>
      </c>
      <c r="L169" s="31" t="s">
        <v>74</v>
      </c>
      <c r="M169" s="31" t="s">
        <v>130</v>
      </c>
      <c r="N169" s="31" t="s">
        <v>57</v>
      </c>
      <c r="O169" s="60" t="s">
        <v>867</v>
      </c>
      <c r="P169" s="60" t="s">
        <v>869</v>
      </c>
      <c r="Q169" s="61" t="str">
        <f t="shared" si="6"/>
        <v>trim 3/2023</v>
      </c>
      <c r="R169" s="61" t="s">
        <v>869</v>
      </c>
      <c r="S169" s="61" t="str">
        <f>O169</f>
        <v>trim 3/2023</v>
      </c>
      <c r="T169" s="61" t="s">
        <v>871</v>
      </c>
      <c r="U169" s="61" t="s">
        <v>867</v>
      </c>
      <c r="V169" s="61" t="s">
        <v>889</v>
      </c>
    </row>
    <row r="170" spans="2:22" s="35" customFormat="1" ht="63" x14ac:dyDescent="0.25">
      <c r="B170" s="31">
        <f t="shared" si="7"/>
        <v>11</v>
      </c>
      <c r="C170" s="31" t="s">
        <v>841</v>
      </c>
      <c r="D170" s="31" t="s">
        <v>842</v>
      </c>
      <c r="E170" s="31" t="s">
        <v>7</v>
      </c>
      <c r="F170" s="63" t="s">
        <v>259</v>
      </c>
      <c r="G170" s="63" t="s">
        <v>257</v>
      </c>
      <c r="H170" s="31" t="s">
        <v>513</v>
      </c>
      <c r="I170" s="31" t="s">
        <v>1374</v>
      </c>
      <c r="J170" s="33">
        <v>10000000</v>
      </c>
      <c r="K170" s="33">
        <v>8500000</v>
      </c>
      <c r="L170" s="31" t="s">
        <v>74</v>
      </c>
      <c r="M170" s="31" t="s">
        <v>616</v>
      </c>
      <c r="N170" s="32" t="s">
        <v>57</v>
      </c>
      <c r="O170" s="60" t="s">
        <v>867</v>
      </c>
      <c r="P170" s="60" t="s">
        <v>869</v>
      </c>
      <c r="Q170" s="62" t="str">
        <f t="shared" si="6"/>
        <v>trim 3/2023</v>
      </c>
      <c r="R170" s="61" t="s">
        <v>869</v>
      </c>
      <c r="S170" s="50" t="str">
        <f>O170</f>
        <v>trim 3/2023</v>
      </c>
      <c r="T170" s="61" t="s">
        <v>871</v>
      </c>
      <c r="U170" s="61" t="s">
        <v>867</v>
      </c>
      <c r="V170" s="61" t="s">
        <v>875</v>
      </c>
    </row>
    <row r="171" spans="2:22" s="35" customFormat="1" ht="84" x14ac:dyDescent="0.25">
      <c r="B171" s="31">
        <f t="shared" si="7"/>
        <v>12</v>
      </c>
      <c r="C171" s="31" t="s">
        <v>841</v>
      </c>
      <c r="D171" s="31" t="s">
        <v>842</v>
      </c>
      <c r="E171" s="31" t="s">
        <v>8</v>
      </c>
      <c r="F171" s="63" t="s">
        <v>1380</v>
      </c>
      <c r="G171" s="63" t="s">
        <v>257</v>
      </c>
      <c r="H171" s="31" t="s">
        <v>513</v>
      </c>
      <c r="I171" s="31" t="s">
        <v>1374</v>
      </c>
      <c r="J171" s="33">
        <v>14117647.1</v>
      </c>
      <c r="K171" s="33">
        <v>12000000</v>
      </c>
      <c r="L171" s="31" t="s">
        <v>74</v>
      </c>
      <c r="M171" s="31" t="s">
        <v>616</v>
      </c>
      <c r="N171" s="31" t="s">
        <v>57</v>
      </c>
      <c r="O171" s="60" t="s">
        <v>867</v>
      </c>
      <c r="P171" s="60" t="s">
        <v>869</v>
      </c>
      <c r="Q171" s="62" t="str">
        <f t="shared" si="6"/>
        <v>trim 3/2023</v>
      </c>
      <c r="R171" s="61" t="s">
        <v>869</v>
      </c>
      <c r="S171" s="50" t="str">
        <f>O171</f>
        <v>trim 3/2023</v>
      </c>
      <c r="T171" s="61" t="s">
        <v>871</v>
      </c>
      <c r="U171" s="61" t="s">
        <v>867</v>
      </c>
      <c r="V171" s="61" t="s">
        <v>875</v>
      </c>
    </row>
    <row r="172" spans="2:22" s="35" customFormat="1" ht="273" x14ac:dyDescent="0.25">
      <c r="B172" s="31">
        <f t="shared" si="7"/>
        <v>13</v>
      </c>
      <c r="C172" s="31" t="s">
        <v>841</v>
      </c>
      <c r="D172" s="31" t="s">
        <v>842</v>
      </c>
      <c r="E172" s="31" t="s">
        <v>8</v>
      </c>
      <c r="F172" s="63" t="s">
        <v>1381</v>
      </c>
      <c r="G172" s="63" t="s">
        <v>260</v>
      </c>
      <c r="H172" s="31" t="s">
        <v>513</v>
      </c>
      <c r="I172" s="31" t="s">
        <v>1374</v>
      </c>
      <c r="J172" s="33">
        <v>39453974.149999999</v>
      </c>
      <c r="K172" s="33">
        <v>33535878</v>
      </c>
      <c r="L172" s="31" t="s">
        <v>74</v>
      </c>
      <c r="M172" s="31" t="s">
        <v>1382</v>
      </c>
      <c r="N172" s="32" t="s">
        <v>57</v>
      </c>
      <c r="O172" s="60" t="s">
        <v>866</v>
      </c>
      <c r="P172" s="61" t="s">
        <v>868</v>
      </c>
      <c r="Q172" s="62" t="str">
        <f t="shared" si="6"/>
        <v>trim 2/2023</v>
      </c>
      <c r="R172" s="61" t="s">
        <v>868</v>
      </c>
      <c r="S172" s="61" t="s">
        <v>866</v>
      </c>
      <c r="T172" s="61" t="s">
        <v>870</v>
      </c>
      <c r="U172" s="61" t="s">
        <v>867</v>
      </c>
      <c r="V172" s="61" t="s">
        <v>889</v>
      </c>
    </row>
    <row r="173" spans="2:22" s="35" customFormat="1" ht="105" x14ac:dyDescent="0.25">
      <c r="B173" s="31">
        <f t="shared" si="7"/>
        <v>14</v>
      </c>
      <c r="C173" s="31" t="s">
        <v>841</v>
      </c>
      <c r="D173" s="31" t="s">
        <v>842</v>
      </c>
      <c r="E173" s="31" t="s">
        <v>8</v>
      </c>
      <c r="F173" s="63" t="s">
        <v>921</v>
      </c>
      <c r="G173" s="63" t="s">
        <v>260</v>
      </c>
      <c r="H173" s="31" t="s">
        <v>513</v>
      </c>
      <c r="I173" s="31" t="s">
        <v>1374</v>
      </c>
      <c r="J173" s="33">
        <v>43036466</v>
      </c>
      <c r="K173" s="33">
        <v>36580996</v>
      </c>
      <c r="L173" s="31" t="s">
        <v>74</v>
      </c>
      <c r="M173" s="31" t="s">
        <v>130</v>
      </c>
      <c r="N173" s="31" t="s">
        <v>57</v>
      </c>
      <c r="O173" s="60" t="s">
        <v>867</v>
      </c>
      <c r="P173" s="60" t="s">
        <v>869</v>
      </c>
      <c r="Q173" s="62" t="str">
        <f t="shared" si="6"/>
        <v>trim 3/2023</v>
      </c>
      <c r="R173" s="61" t="s">
        <v>869</v>
      </c>
      <c r="S173" s="50" t="str">
        <f>O173</f>
        <v>trim 3/2023</v>
      </c>
      <c r="T173" s="61" t="s">
        <v>871</v>
      </c>
      <c r="U173" s="61" t="s">
        <v>867</v>
      </c>
      <c r="V173" s="61" t="s">
        <v>875</v>
      </c>
    </row>
    <row r="174" spans="2:22" s="35" customFormat="1" ht="84" x14ac:dyDescent="0.25">
      <c r="B174" s="31">
        <f t="shared" si="7"/>
        <v>15</v>
      </c>
      <c r="C174" s="31" t="s">
        <v>841</v>
      </c>
      <c r="D174" s="31" t="s">
        <v>842</v>
      </c>
      <c r="E174" s="31" t="s">
        <v>8</v>
      </c>
      <c r="F174" s="63" t="s">
        <v>1383</v>
      </c>
      <c r="G174" s="63" t="s">
        <v>260</v>
      </c>
      <c r="H174" s="31" t="s">
        <v>513</v>
      </c>
      <c r="I174" s="31" t="s">
        <v>1374</v>
      </c>
      <c r="J174" s="33">
        <v>5882353</v>
      </c>
      <c r="K174" s="33">
        <v>5000000</v>
      </c>
      <c r="L174" s="31" t="s">
        <v>74</v>
      </c>
      <c r="M174" s="31" t="s">
        <v>1384</v>
      </c>
      <c r="N174" s="32" t="s">
        <v>57</v>
      </c>
      <c r="O174" s="60" t="s">
        <v>866</v>
      </c>
      <c r="P174" s="61" t="s">
        <v>868</v>
      </c>
      <c r="Q174" s="62" t="str">
        <f t="shared" si="6"/>
        <v>trim 2/2023</v>
      </c>
      <c r="R174" s="61" t="s">
        <v>869</v>
      </c>
      <c r="S174" s="61" t="s">
        <v>866</v>
      </c>
      <c r="T174" s="61" t="s">
        <v>870</v>
      </c>
      <c r="U174" s="61" t="s">
        <v>867</v>
      </c>
      <c r="V174" s="61" t="s">
        <v>889</v>
      </c>
    </row>
    <row r="175" spans="2:22" s="35" customFormat="1" ht="126" x14ac:dyDescent="0.25">
      <c r="B175" s="31">
        <f t="shared" si="7"/>
        <v>16</v>
      </c>
      <c r="C175" s="31" t="s">
        <v>841</v>
      </c>
      <c r="D175" s="31" t="s">
        <v>842</v>
      </c>
      <c r="E175" s="31" t="s">
        <v>174</v>
      </c>
      <c r="F175" s="63" t="s">
        <v>922</v>
      </c>
      <c r="G175" s="63" t="s">
        <v>261</v>
      </c>
      <c r="H175" s="31" t="s">
        <v>520</v>
      </c>
      <c r="I175" s="31" t="s">
        <v>1374</v>
      </c>
      <c r="J175" s="33">
        <v>1300000</v>
      </c>
      <c r="K175" s="33">
        <v>1105000</v>
      </c>
      <c r="L175" s="31" t="s">
        <v>74</v>
      </c>
      <c r="M175" s="31" t="s">
        <v>1385</v>
      </c>
      <c r="N175" s="32" t="s">
        <v>57</v>
      </c>
      <c r="O175" s="60" t="s">
        <v>868</v>
      </c>
      <c r="P175" s="61" t="s">
        <v>870</v>
      </c>
      <c r="Q175" s="61" t="str">
        <f t="shared" si="6"/>
        <v>trim 4/2023</v>
      </c>
      <c r="R175" s="61" t="s">
        <v>871</v>
      </c>
      <c r="S175" s="50" t="str">
        <f>O175</f>
        <v>trim 4/2023</v>
      </c>
      <c r="T175" s="61" t="s">
        <v>872</v>
      </c>
      <c r="U175" s="61" t="s">
        <v>869</v>
      </c>
      <c r="V175" s="61" t="s">
        <v>884</v>
      </c>
    </row>
    <row r="176" spans="2:22" s="35" customFormat="1" ht="63" x14ac:dyDescent="0.25">
      <c r="B176" s="31">
        <f t="shared" si="7"/>
        <v>17</v>
      </c>
      <c r="C176" s="31" t="s">
        <v>841</v>
      </c>
      <c r="D176" s="31" t="s">
        <v>842</v>
      </c>
      <c r="E176" s="31" t="s">
        <v>174</v>
      </c>
      <c r="F176" s="63" t="s">
        <v>923</v>
      </c>
      <c r="G176" s="63" t="s">
        <v>261</v>
      </c>
      <c r="H176" s="31" t="s">
        <v>520</v>
      </c>
      <c r="I176" s="31" t="s">
        <v>1374</v>
      </c>
      <c r="J176" s="33">
        <v>500000</v>
      </c>
      <c r="K176" s="33">
        <v>425000</v>
      </c>
      <c r="L176" s="31" t="s">
        <v>74</v>
      </c>
      <c r="M176" s="31" t="s">
        <v>617</v>
      </c>
      <c r="N176" s="32" t="s">
        <v>57</v>
      </c>
      <c r="O176" s="60" t="s">
        <v>868</v>
      </c>
      <c r="P176" s="61" t="s">
        <v>870</v>
      </c>
      <c r="Q176" s="61" t="str">
        <f t="shared" si="6"/>
        <v>trim 4/2023</v>
      </c>
      <c r="R176" s="61" t="s">
        <v>871</v>
      </c>
      <c r="S176" s="50" t="str">
        <f t="shared" si="8"/>
        <v>trim 4/2023</v>
      </c>
      <c r="T176" s="61" t="s">
        <v>872</v>
      </c>
      <c r="U176" s="61" t="s">
        <v>869</v>
      </c>
      <c r="V176" s="61" t="s">
        <v>884</v>
      </c>
    </row>
    <row r="177" spans="2:22" s="35" customFormat="1" ht="84" x14ac:dyDescent="0.25">
      <c r="B177" s="31">
        <f t="shared" si="7"/>
        <v>18</v>
      </c>
      <c r="C177" s="31" t="s">
        <v>841</v>
      </c>
      <c r="D177" s="31" t="s">
        <v>842</v>
      </c>
      <c r="E177" s="31" t="s">
        <v>9</v>
      </c>
      <c r="F177" s="63" t="s">
        <v>262</v>
      </c>
      <c r="G177" s="63" t="s">
        <v>263</v>
      </c>
      <c r="H177" s="31" t="s">
        <v>510</v>
      </c>
      <c r="I177" s="31" t="s">
        <v>1374</v>
      </c>
      <c r="J177" s="33">
        <v>31450519</v>
      </c>
      <c r="K177" s="33">
        <v>26732941</v>
      </c>
      <c r="L177" s="31" t="s">
        <v>74</v>
      </c>
      <c r="M177" s="31" t="s">
        <v>618</v>
      </c>
      <c r="N177" s="32" t="s">
        <v>56</v>
      </c>
      <c r="O177" s="60" t="s">
        <v>868</v>
      </c>
      <c r="P177" s="61" t="s">
        <v>870</v>
      </c>
      <c r="Q177" s="61" t="str">
        <f t="shared" si="6"/>
        <v>trim 4/2023</v>
      </c>
      <c r="R177" s="61" t="s">
        <v>871</v>
      </c>
      <c r="S177" s="50" t="str">
        <f t="shared" si="8"/>
        <v>trim 4/2023</v>
      </c>
      <c r="T177" s="61" t="s">
        <v>872</v>
      </c>
      <c r="U177" s="61" t="s">
        <v>869</v>
      </c>
      <c r="V177" s="61" t="s">
        <v>891</v>
      </c>
    </row>
    <row r="178" spans="2:22" s="35" customFormat="1" ht="63" x14ac:dyDescent="0.25">
      <c r="B178" s="31">
        <f t="shared" si="7"/>
        <v>19</v>
      </c>
      <c r="C178" s="31" t="s">
        <v>841</v>
      </c>
      <c r="D178" s="31" t="s">
        <v>842</v>
      </c>
      <c r="E178" s="31" t="s">
        <v>12</v>
      </c>
      <c r="F178" s="63" t="s">
        <v>1386</v>
      </c>
      <c r="G178" s="63" t="s">
        <v>264</v>
      </c>
      <c r="H178" s="31" t="s">
        <v>522</v>
      </c>
      <c r="I178" s="31" t="s">
        <v>1374</v>
      </c>
      <c r="J178" s="33">
        <v>56176470.600000001</v>
      </c>
      <c r="K178" s="33">
        <v>42750000</v>
      </c>
      <c r="L178" s="31" t="s">
        <v>74</v>
      </c>
      <c r="M178" s="31" t="s">
        <v>619</v>
      </c>
      <c r="N178" s="31" t="s">
        <v>57</v>
      </c>
      <c r="O178" s="60" t="s">
        <v>867</v>
      </c>
      <c r="P178" s="60" t="s">
        <v>869</v>
      </c>
      <c r="Q178" s="62" t="str">
        <f t="shared" si="6"/>
        <v>trim 3/2023</v>
      </c>
      <c r="R178" s="61" t="s">
        <v>869</v>
      </c>
      <c r="S178" s="50" t="str">
        <f t="shared" si="8"/>
        <v>trim 3/2023</v>
      </c>
      <c r="T178" s="61" t="s">
        <v>871</v>
      </c>
      <c r="U178" s="61" t="s">
        <v>867</v>
      </c>
      <c r="V178" s="61" t="s">
        <v>889</v>
      </c>
    </row>
    <row r="179" spans="2:22" s="35" customFormat="1" ht="147" x14ac:dyDescent="0.25">
      <c r="B179" s="31">
        <f t="shared" si="7"/>
        <v>20</v>
      </c>
      <c r="C179" s="31" t="s">
        <v>841</v>
      </c>
      <c r="D179" s="31" t="s">
        <v>842</v>
      </c>
      <c r="E179" s="31" t="s">
        <v>12</v>
      </c>
      <c r="F179" s="63" t="s">
        <v>265</v>
      </c>
      <c r="G179" s="63" t="s">
        <v>266</v>
      </c>
      <c r="H179" s="31" t="s">
        <v>522</v>
      </c>
      <c r="I179" s="31" t="s">
        <v>1374</v>
      </c>
      <c r="J179" s="33">
        <v>52136700</v>
      </c>
      <c r="K179" s="33">
        <v>54316195</v>
      </c>
      <c r="L179" s="31" t="s">
        <v>74</v>
      </c>
      <c r="M179" s="31" t="s">
        <v>1387</v>
      </c>
      <c r="N179" s="32" t="s">
        <v>57</v>
      </c>
      <c r="O179" s="60" t="s">
        <v>866</v>
      </c>
      <c r="P179" s="61" t="s">
        <v>868</v>
      </c>
      <c r="Q179" s="62" t="str">
        <f t="shared" si="6"/>
        <v>trim 2/2023</v>
      </c>
      <c r="R179" s="61" t="s">
        <v>868</v>
      </c>
      <c r="S179" s="61" t="s">
        <v>866</v>
      </c>
      <c r="T179" s="61" t="s">
        <v>870</v>
      </c>
      <c r="U179" s="61" t="s">
        <v>867</v>
      </c>
      <c r="V179" s="61" t="s">
        <v>889</v>
      </c>
    </row>
    <row r="180" spans="2:22" s="35" customFormat="1" ht="63" x14ac:dyDescent="0.25">
      <c r="B180" s="31">
        <f t="shared" si="7"/>
        <v>21</v>
      </c>
      <c r="C180" s="31" t="s">
        <v>841</v>
      </c>
      <c r="D180" s="31" t="s">
        <v>842</v>
      </c>
      <c r="E180" s="31" t="s">
        <v>12</v>
      </c>
      <c r="F180" s="63" t="s">
        <v>1388</v>
      </c>
      <c r="G180" s="63" t="s">
        <v>267</v>
      </c>
      <c r="H180" s="31" t="s">
        <v>1128</v>
      </c>
      <c r="I180" s="31" t="s">
        <v>1374</v>
      </c>
      <c r="J180" s="33">
        <v>20000000</v>
      </c>
      <c r="K180" s="33">
        <v>17000000</v>
      </c>
      <c r="L180" s="31" t="s">
        <v>74</v>
      </c>
      <c r="M180" s="31" t="s">
        <v>620</v>
      </c>
      <c r="N180" s="32" t="s">
        <v>56</v>
      </c>
      <c r="O180" s="60" t="s">
        <v>868</v>
      </c>
      <c r="P180" s="61" t="s">
        <v>870</v>
      </c>
      <c r="Q180" s="62" t="str">
        <f t="shared" si="6"/>
        <v>trim 4/2023</v>
      </c>
      <c r="R180" s="62" t="s">
        <v>871</v>
      </c>
      <c r="S180" s="62" t="str">
        <f>O180</f>
        <v>trim 4/2023</v>
      </c>
      <c r="T180" s="61" t="s">
        <v>872</v>
      </c>
      <c r="U180" s="61" t="s">
        <v>869</v>
      </c>
      <c r="V180" s="61" t="s">
        <v>891</v>
      </c>
    </row>
    <row r="181" spans="2:22" s="35" customFormat="1" ht="84" x14ac:dyDescent="0.25">
      <c r="B181" s="31">
        <f t="shared" si="7"/>
        <v>22</v>
      </c>
      <c r="C181" s="31" t="s">
        <v>841</v>
      </c>
      <c r="D181" s="31" t="s">
        <v>842</v>
      </c>
      <c r="E181" s="31" t="s">
        <v>11</v>
      </c>
      <c r="F181" s="63" t="s">
        <v>268</v>
      </c>
      <c r="G181" s="63" t="s">
        <v>269</v>
      </c>
      <c r="H181" s="31" t="s">
        <v>539</v>
      </c>
      <c r="I181" s="31" t="s">
        <v>1374</v>
      </c>
      <c r="J181" s="33">
        <v>45105882.409999996</v>
      </c>
      <c r="K181" s="33">
        <v>38341699</v>
      </c>
      <c r="L181" s="31" t="s">
        <v>74</v>
      </c>
      <c r="M181" s="31" t="s">
        <v>1389</v>
      </c>
      <c r="N181" s="32" t="s">
        <v>56</v>
      </c>
      <c r="O181" s="60" t="s">
        <v>866</v>
      </c>
      <c r="P181" s="61" t="s">
        <v>868</v>
      </c>
      <c r="Q181" s="62" t="str">
        <f t="shared" si="6"/>
        <v>trim 2/2023</v>
      </c>
      <c r="R181" s="61" t="s">
        <v>868</v>
      </c>
      <c r="S181" s="61" t="s">
        <v>866</v>
      </c>
      <c r="T181" s="61" t="s">
        <v>870</v>
      </c>
      <c r="U181" s="61" t="s">
        <v>867</v>
      </c>
      <c r="V181" s="61" t="s">
        <v>889</v>
      </c>
    </row>
    <row r="182" spans="2:22" s="35" customFormat="1" ht="63" x14ac:dyDescent="0.25">
      <c r="B182" s="31">
        <f t="shared" si="7"/>
        <v>23</v>
      </c>
      <c r="C182" s="31" t="s">
        <v>841</v>
      </c>
      <c r="D182" s="31" t="s">
        <v>842</v>
      </c>
      <c r="E182" s="31" t="s">
        <v>11</v>
      </c>
      <c r="F182" s="63" t="s">
        <v>270</v>
      </c>
      <c r="G182" s="63" t="s">
        <v>269</v>
      </c>
      <c r="H182" s="31" t="s">
        <v>539</v>
      </c>
      <c r="I182" s="31" t="s">
        <v>1374</v>
      </c>
      <c r="J182" s="33">
        <v>25482353.09</v>
      </c>
      <c r="K182" s="33">
        <v>21658301</v>
      </c>
      <c r="L182" s="31" t="s">
        <v>74</v>
      </c>
      <c r="M182" s="31" t="s">
        <v>621</v>
      </c>
      <c r="N182" s="32" t="s">
        <v>57</v>
      </c>
      <c r="O182" s="60" t="s">
        <v>866</v>
      </c>
      <c r="P182" s="61" t="s">
        <v>868</v>
      </c>
      <c r="Q182" s="62" t="str">
        <f t="shared" si="6"/>
        <v>trim 2/2023</v>
      </c>
      <c r="R182" s="61" t="s">
        <v>868</v>
      </c>
      <c r="S182" s="61" t="s">
        <v>866</v>
      </c>
      <c r="T182" s="61" t="s">
        <v>870</v>
      </c>
      <c r="U182" s="61" t="s">
        <v>867</v>
      </c>
      <c r="V182" s="61" t="s">
        <v>889</v>
      </c>
    </row>
    <row r="183" spans="2:22" s="35" customFormat="1" ht="84" x14ac:dyDescent="0.25">
      <c r="B183" s="31">
        <f t="shared" si="7"/>
        <v>24</v>
      </c>
      <c r="C183" s="31" t="s">
        <v>841</v>
      </c>
      <c r="D183" s="31" t="s">
        <v>842</v>
      </c>
      <c r="E183" s="31" t="s">
        <v>16</v>
      </c>
      <c r="F183" s="63" t="s">
        <v>271</v>
      </c>
      <c r="G183" s="63" t="s">
        <v>272</v>
      </c>
      <c r="H183" s="31" t="s">
        <v>550</v>
      </c>
      <c r="I183" s="31" t="s">
        <v>1374</v>
      </c>
      <c r="J183" s="33">
        <v>195021640</v>
      </c>
      <c r="K183" s="33">
        <v>165752692</v>
      </c>
      <c r="L183" s="31" t="s">
        <v>74</v>
      </c>
      <c r="M183" s="31" t="s">
        <v>1389</v>
      </c>
      <c r="N183" s="32" t="s">
        <v>56</v>
      </c>
      <c r="O183" s="60" t="s">
        <v>866</v>
      </c>
      <c r="P183" s="61" t="s">
        <v>868</v>
      </c>
      <c r="Q183" s="62" t="str">
        <f t="shared" si="6"/>
        <v>trim 2/2023</v>
      </c>
      <c r="R183" s="61" t="s">
        <v>868</v>
      </c>
      <c r="S183" s="61" t="s">
        <v>866</v>
      </c>
      <c r="T183" s="61" t="s">
        <v>870</v>
      </c>
      <c r="U183" s="61" t="s">
        <v>867</v>
      </c>
      <c r="V183" s="61" t="s">
        <v>889</v>
      </c>
    </row>
    <row r="184" spans="2:22" s="35" customFormat="1" ht="84" x14ac:dyDescent="0.25">
      <c r="B184" s="31">
        <f t="shared" si="7"/>
        <v>25</v>
      </c>
      <c r="C184" s="31" t="s">
        <v>841</v>
      </c>
      <c r="D184" s="31" t="s">
        <v>842</v>
      </c>
      <c r="E184" s="31" t="s">
        <v>16</v>
      </c>
      <c r="F184" s="63" t="s">
        <v>273</v>
      </c>
      <c r="G184" s="63" t="s">
        <v>272</v>
      </c>
      <c r="H184" s="31" t="s">
        <v>550</v>
      </c>
      <c r="I184" s="31" t="s">
        <v>1374</v>
      </c>
      <c r="J184" s="33">
        <v>110134111</v>
      </c>
      <c r="K184" s="33">
        <v>93629696</v>
      </c>
      <c r="L184" s="31" t="s">
        <v>74</v>
      </c>
      <c r="M184" s="31" t="s">
        <v>621</v>
      </c>
      <c r="N184" s="32" t="s">
        <v>57</v>
      </c>
      <c r="O184" s="60" t="s">
        <v>866</v>
      </c>
      <c r="P184" s="61" t="s">
        <v>868</v>
      </c>
      <c r="Q184" s="62" t="str">
        <f t="shared" si="6"/>
        <v>trim 2/2023</v>
      </c>
      <c r="R184" s="61" t="s">
        <v>868</v>
      </c>
      <c r="S184" s="61" t="s">
        <v>866</v>
      </c>
      <c r="T184" s="61" t="s">
        <v>870</v>
      </c>
      <c r="U184" s="61" t="s">
        <v>867</v>
      </c>
      <c r="V184" s="61" t="s">
        <v>889</v>
      </c>
    </row>
    <row r="185" spans="2:22" s="35" customFormat="1" ht="105" x14ac:dyDescent="0.25">
      <c r="B185" s="31">
        <f t="shared" si="7"/>
        <v>26</v>
      </c>
      <c r="C185" s="31" t="s">
        <v>841</v>
      </c>
      <c r="D185" s="31" t="s">
        <v>842</v>
      </c>
      <c r="E185" s="31" t="s">
        <v>13</v>
      </c>
      <c r="F185" s="63" t="s">
        <v>1390</v>
      </c>
      <c r="G185" s="63" t="s">
        <v>274</v>
      </c>
      <c r="H185" s="31" t="s">
        <v>554</v>
      </c>
      <c r="I185" s="31" t="s">
        <v>1374</v>
      </c>
      <c r="J185" s="33">
        <v>105147059</v>
      </c>
      <c r="K185" s="33">
        <v>89375000</v>
      </c>
      <c r="L185" s="31" t="s">
        <v>74</v>
      </c>
      <c r="M185" s="31" t="s">
        <v>1391</v>
      </c>
      <c r="N185" s="32" t="s">
        <v>57</v>
      </c>
      <c r="O185" s="60" t="s">
        <v>866</v>
      </c>
      <c r="P185" s="61" t="s">
        <v>868</v>
      </c>
      <c r="Q185" s="62" t="str">
        <f t="shared" si="6"/>
        <v>trim 2/2023</v>
      </c>
      <c r="R185" s="61" t="s">
        <v>868</v>
      </c>
      <c r="S185" s="61" t="s">
        <v>866</v>
      </c>
      <c r="T185" s="61" t="s">
        <v>870</v>
      </c>
      <c r="U185" s="61" t="s">
        <v>867</v>
      </c>
      <c r="V185" s="61" t="s">
        <v>889</v>
      </c>
    </row>
    <row r="186" spans="2:22" s="35" customFormat="1" ht="126" x14ac:dyDescent="0.25">
      <c r="B186" s="31">
        <f t="shared" si="7"/>
        <v>27</v>
      </c>
      <c r="C186" s="31" t="s">
        <v>841</v>
      </c>
      <c r="D186" s="31" t="s">
        <v>842</v>
      </c>
      <c r="E186" s="31" t="s">
        <v>13</v>
      </c>
      <c r="F186" s="63" t="s">
        <v>275</v>
      </c>
      <c r="G186" s="63" t="s">
        <v>276</v>
      </c>
      <c r="H186" s="31" t="s">
        <v>554</v>
      </c>
      <c r="I186" s="31" t="s">
        <v>1374</v>
      </c>
      <c r="J186" s="33">
        <v>49831649</v>
      </c>
      <c r="K186" s="33">
        <v>42356901</v>
      </c>
      <c r="L186" s="31" t="s">
        <v>74</v>
      </c>
      <c r="M186" s="31" t="s">
        <v>1392</v>
      </c>
      <c r="N186" s="32" t="s">
        <v>57</v>
      </c>
      <c r="O186" s="60" t="s">
        <v>866</v>
      </c>
      <c r="P186" s="61" t="s">
        <v>868</v>
      </c>
      <c r="Q186" s="62" t="str">
        <f t="shared" si="6"/>
        <v>trim 2/2023</v>
      </c>
      <c r="R186" s="61" t="s">
        <v>868</v>
      </c>
      <c r="S186" s="61" t="s">
        <v>866</v>
      </c>
      <c r="T186" s="61" t="s">
        <v>870</v>
      </c>
      <c r="U186" s="61" t="s">
        <v>867</v>
      </c>
      <c r="V186" s="61" t="s">
        <v>889</v>
      </c>
    </row>
    <row r="187" spans="2:22" s="35" customFormat="1" ht="105" x14ac:dyDescent="0.25">
      <c r="B187" s="31">
        <f t="shared" si="7"/>
        <v>28</v>
      </c>
      <c r="C187" s="31" t="s">
        <v>841</v>
      </c>
      <c r="D187" s="31" t="s">
        <v>842</v>
      </c>
      <c r="E187" s="31" t="s">
        <v>13</v>
      </c>
      <c r="F187" s="63" t="s">
        <v>277</v>
      </c>
      <c r="G187" s="63" t="s">
        <v>276</v>
      </c>
      <c r="H187" s="31" t="s">
        <v>554</v>
      </c>
      <c r="I187" s="31" t="s">
        <v>1374</v>
      </c>
      <c r="J187" s="33">
        <v>15000000</v>
      </c>
      <c r="K187" s="33">
        <v>12750000</v>
      </c>
      <c r="L187" s="31" t="s">
        <v>74</v>
      </c>
      <c r="M187" s="31" t="s">
        <v>1393</v>
      </c>
      <c r="N187" s="32" t="s">
        <v>57</v>
      </c>
      <c r="O187" s="60" t="s">
        <v>866</v>
      </c>
      <c r="P187" s="61" t="s">
        <v>868</v>
      </c>
      <c r="Q187" s="78" t="str">
        <f t="shared" si="6"/>
        <v>trim 2/2023</v>
      </c>
      <c r="R187" s="61" t="s">
        <v>869</v>
      </c>
      <c r="S187" s="61" t="s">
        <v>866</v>
      </c>
      <c r="T187" s="61" t="s">
        <v>870</v>
      </c>
      <c r="U187" s="61" t="s">
        <v>867</v>
      </c>
      <c r="V187" s="61" t="s">
        <v>889</v>
      </c>
    </row>
    <row r="188" spans="2:22" s="35" customFormat="1" ht="105" x14ac:dyDescent="0.25">
      <c r="B188" s="31">
        <f t="shared" si="7"/>
        <v>29</v>
      </c>
      <c r="C188" s="31" t="s">
        <v>841</v>
      </c>
      <c r="D188" s="31" t="s">
        <v>842</v>
      </c>
      <c r="E188" s="31" t="s">
        <v>13</v>
      </c>
      <c r="F188" s="63" t="s">
        <v>278</v>
      </c>
      <c r="G188" s="63" t="s">
        <v>279</v>
      </c>
      <c r="H188" s="31" t="s">
        <v>554</v>
      </c>
      <c r="I188" s="31" t="s">
        <v>1374</v>
      </c>
      <c r="J188" s="33">
        <v>15000000</v>
      </c>
      <c r="K188" s="33">
        <v>12750000</v>
      </c>
      <c r="L188" s="31" t="s">
        <v>74</v>
      </c>
      <c r="M188" s="31" t="s">
        <v>622</v>
      </c>
      <c r="N188" s="32" t="s">
        <v>57</v>
      </c>
      <c r="O188" s="60" t="s">
        <v>866</v>
      </c>
      <c r="P188" s="61" t="s">
        <v>868</v>
      </c>
      <c r="Q188" s="78" t="str">
        <f t="shared" si="6"/>
        <v>trim 2/2023</v>
      </c>
      <c r="R188" s="61" t="s">
        <v>869</v>
      </c>
      <c r="S188" s="61" t="s">
        <v>866</v>
      </c>
      <c r="T188" s="61" t="s">
        <v>870</v>
      </c>
      <c r="U188" s="61" t="s">
        <v>867</v>
      </c>
      <c r="V188" s="61" t="s">
        <v>889</v>
      </c>
    </row>
    <row r="189" spans="2:22" s="35" customFormat="1" ht="84" x14ac:dyDescent="0.25">
      <c r="B189" s="31">
        <f t="shared" si="7"/>
        <v>30</v>
      </c>
      <c r="C189" s="31" t="s">
        <v>841</v>
      </c>
      <c r="D189" s="31" t="s">
        <v>842</v>
      </c>
      <c r="E189" s="31" t="s">
        <v>6</v>
      </c>
      <c r="F189" s="63" t="s">
        <v>280</v>
      </c>
      <c r="G189" s="63" t="s">
        <v>281</v>
      </c>
      <c r="H189" s="31" t="s">
        <v>114</v>
      </c>
      <c r="I189" s="31" t="s">
        <v>1374</v>
      </c>
      <c r="J189" s="33">
        <v>15820394</v>
      </c>
      <c r="K189" s="33">
        <v>7910197</v>
      </c>
      <c r="L189" s="31" t="s">
        <v>74</v>
      </c>
      <c r="M189" s="31" t="s">
        <v>1394</v>
      </c>
      <c r="N189" s="32" t="s">
        <v>57</v>
      </c>
      <c r="O189" s="60" t="s">
        <v>866</v>
      </c>
      <c r="P189" s="61" t="s">
        <v>868</v>
      </c>
      <c r="Q189" s="78" t="str">
        <f t="shared" si="6"/>
        <v>trim 2/2023</v>
      </c>
      <c r="R189" s="61" t="s">
        <v>869</v>
      </c>
      <c r="S189" s="61" t="s">
        <v>866</v>
      </c>
      <c r="T189" s="61" t="s">
        <v>870</v>
      </c>
      <c r="U189" s="61" t="s">
        <v>867</v>
      </c>
      <c r="V189" s="61" t="s">
        <v>889</v>
      </c>
    </row>
    <row r="190" spans="2:22" s="35" customFormat="1" ht="63" x14ac:dyDescent="0.25">
      <c r="B190" s="31">
        <f t="shared" si="7"/>
        <v>31</v>
      </c>
      <c r="C190" s="31" t="s">
        <v>841</v>
      </c>
      <c r="D190" s="31" t="s">
        <v>842</v>
      </c>
      <c r="E190" s="31" t="s">
        <v>6</v>
      </c>
      <c r="F190" s="63" t="s">
        <v>282</v>
      </c>
      <c r="G190" s="63" t="s">
        <v>281</v>
      </c>
      <c r="H190" s="31" t="s">
        <v>114</v>
      </c>
      <c r="I190" s="31" t="s">
        <v>1374</v>
      </c>
      <c r="J190" s="33">
        <v>16935152</v>
      </c>
      <c r="K190" s="33">
        <v>8467576</v>
      </c>
      <c r="L190" s="31" t="s">
        <v>74</v>
      </c>
      <c r="M190" s="31" t="s">
        <v>1394</v>
      </c>
      <c r="N190" s="32" t="s">
        <v>57</v>
      </c>
      <c r="O190" s="60" t="s">
        <v>866</v>
      </c>
      <c r="P190" s="61" t="s">
        <v>868</v>
      </c>
      <c r="Q190" s="78" t="str">
        <f t="shared" si="6"/>
        <v>trim 2/2023</v>
      </c>
      <c r="R190" s="61" t="s">
        <v>869</v>
      </c>
      <c r="S190" s="61" t="s">
        <v>866</v>
      </c>
      <c r="T190" s="61" t="s">
        <v>870</v>
      </c>
      <c r="U190" s="61" t="s">
        <v>867</v>
      </c>
      <c r="V190" s="61" t="s">
        <v>889</v>
      </c>
    </row>
    <row r="191" spans="2:22" s="35" customFormat="1" ht="63" x14ac:dyDescent="0.25">
      <c r="B191" s="31">
        <f t="shared" si="7"/>
        <v>32</v>
      </c>
      <c r="C191" s="31" t="s">
        <v>841</v>
      </c>
      <c r="D191" s="31" t="s">
        <v>842</v>
      </c>
      <c r="E191" s="31" t="s">
        <v>6</v>
      </c>
      <c r="F191" s="63" t="s">
        <v>283</v>
      </c>
      <c r="G191" s="63" t="s">
        <v>281</v>
      </c>
      <c r="H191" s="31" t="s">
        <v>114</v>
      </c>
      <c r="I191" s="31" t="s">
        <v>1374</v>
      </c>
      <c r="J191" s="33">
        <v>5294118</v>
      </c>
      <c r="K191" s="33">
        <v>2647059</v>
      </c>
      <c r="L191" s="31" t="s">
        <v>74</v>
      </c>
      <c r="M191" s="31" t="s">
        <v>623</v>
      </c>
      <c r="N191" s="31" t="s">
        <v>57</v>
      </c>
      <c r="O191" s="60" t="s">
        <v>867</v>
      </c>
      <c r="P191" s="60" t="s">
        <v>869</v>
      </c>
      <c r="Q191" s="78" t="str">
        <f t="shared" si="6"/>
        <v>trim 3/2023</v>
      </c>
      <c r="R191" s="61" t="s">
        <v>869</v>
      </c>
      <c r="S191" s="54" t="str">
        <f t="shared" si="8"/>
        <v>trim 3/2023</v>
      </c>
      <c r="T191" s="61" t="s">
        <v>871</v>
      </c>
      <c r="U191" s="61" t="s">
        <v>867</v>
      </c>
      <c r="V191" s="61" t="s">
        <v>889</v>
      </c>
    </row>
    <row r="192" spans="2:22" s="35" customFormat="1" ht="84" x14ac:dyDescent="0.25">
      <c r="B192" s="31">
        <f t="shared" si="7"/>
        <v>33</v>
      </c>
      <c r="C192" s="31" t="s">
        <v>841</v>
      </c>
      <c r="D192" s="31" t="s">
        <v>842</v>
      </c>
      <c r="E192" s="31" t="s">
        <v>6</v>
      </c>
      <c r="F192" s="63" t="s">
        <v>284</v>
      </c>
      <c r="G192" s="63" t="s">
        <v>285</v>
      </c>
      <c r="H192" s="31" t="s">
        <v>114</v>
      </c>
      <c r="I192" s="31" t="s">
        <v>1374</v>
      </c>
      <c r="J192" s="33">
        <v>13729396</v>
      </c>
      <c r="K192" s="33">
        <v>6864698</v>
      </c>
      <c r="L192" s="31" t="s">
        <v>74</v>
      </c>
      <c r="M192" s="31" t="s">
        <v>1394</v>
      </c>
      <c r="N192" s="31" t="s">
        <v>57</v>
      </c>
      <c r="O192" s="60" t="s">
        <v>866</v>
      </c>
      <c r="P192" s="61" t="s">
        <v>868</v>
      </c>
      <c r="Q192" s="78" t="str">
        <f t="shared" si="6"/>
        <v>trim 2/2023</v>
      </c>
      <c r="R192" s="61" t="s">
        <v>869</v>
      </c>
      <c r="S192" s="54" t="str">
        <f t="shared" si="8"/>
        <v>trim 2/2023</v>
      </c>
      <c r="T192" s="61" t="s">
        <v>870</v>
      </c>
      <c r="U192" s="61" t="s">
        <v>867</v>
      </c>
      <c r="V192" s="61" t="s">
        <v>889</v>
      </c>
    </row>
    <row r="193" spans="1:22" s="35" customFormat="1" ht="84" x14ac:dyDescent="0.25">
      <c r="B193" s="31">
        <f t="shared" si="7"/>
        <v>34</v>
      </c>
      <c r="C193" s="31" t="s">
        <v>841</v>
      </c>
      <c r="D193" s="31" t="s">
        <v>842</v>
      </c>
      <c r="E193" s="31" t="s">
        <v>6</v>
      </c>
      <c r="F193" s="63" t="s">
        <v>286</v>
      </c>
      <c r="G193" s="63" t="s">
        <v>285</v>
      </c>
      <c r="H193" s="31" t="s">
        <v>114</v>
      </c>
      <c r="I193" s="31" t="s">
        <v>1374</v>
      </c>
      <c r="J193" s="33">
        <v>2000000</v>
      </c>
      <c r="K193" s="33">
        <v>1000000</v>
      </c>
      <c r="L193" s="31" t="s">
        <v>74</v>
      </c>
      <c r="M193" s="31" t="s">
        <v>1395</v>
      </c>
      <c r="N193" s="31" t="s">
        <v>57</v>
      </c>
      <c r="O193" s="60" t="s">
        <v>866</v>
      </c>
      <c r="P193" s="61" t="s">
        <v>868</v>
      </c>
      <c r="Q193" s="78" t="str">
        <f t="shared" si="6"/>
        <v>trim 2/2023</v>
      </c>
      <c r="R193" s="61" t="s">
        <v>869</v>
      </c>
      <c r="S193" s="54" t="str">
        <f t="shared" si="8"/>
        <v>trim 2/2023</v>
      </c>
      <c r="T193" s="61" t="s">
        <v>870</v>
      </c>
      <c r="U193" s="61" t="s">
        <v>867</v>
      </c>
      <c r="V193" s="61" t="s">
        <v>889</v>
      </c>
    </row>
    <row r="194" spans="1:22" s="35" customFormat="1" ht="63" x14ac:dyDescent="0.25">
      <c r="B194" s="31">
        <f t="shared" si="7"/>
        <v>35</v>
      </c>
      <c r="C194" s="31" t="s">
        <v>841</v>
      </c>
      <c r="D194" s="31" t="s">
        <v>842</v>
      </c>
      <c r="E194" s="31" t="s">
        <v>6</v>
      </c>
      <c r="F194" s="63" t="s">
        <v>287</v>
      </c>
      <c r="G194" s="63" t="s">
        <v>288</v>
      </c>
      <c r="H194" s="31" t="s">
        <v>114</v>
      </c>
      <c r="I194" s="31" t="s">
        <v>1374</v>
      </c>
      <c r="J194" s="33">
        <v>19607040</v>
      </c>
      <c r="K194" s="33">
        <v>9803520</v>
      </c>
      <c r="L194" s="31" t="s">
        <v>74</v>
      </c>
      <c r="M194" s="31" t="s">
        <v>561</v>
      </c>
      <c r="N194" s="31" t="s">
        <v>57</v>
      </c>
      <c r="O194" s="60" t="s">
        <v>866</v>
      </c>
      <c r="P194" s="61" t="s">
        <v>868</v>
      </c>
      <c r="Q194" s="78" t="str">
        <f t="shared" si="6"/>
        <v>trim 2/2023</v>
      </c>
      <c r="R194" s="61" t="s">
        <v>869</v>
      </c>
      <c r="S194" s="54" t="str">
        <f t="shared" si="8"/>
        <v>trim 2/2023</v>
      </c>
      <c r="T194" s="61" t="s">
        <v>870</v>
      </c>
      <c r="U194" s="61" t="s">
        <v>867</v>
      </c>
      <c r="V194" s="61" t="s">
        <v>889</v>
      </c>
    </row>
    <row r="195" spans="1:22" s="35" customFormat="1" ht="84" x14ac:dyDescent="0.25">
      <c r="B195" s="31">
        <f t="shared" si="7"/>
        <v>36</v>
      </c>
      <c r="C195" s="31" t="s">
        <v>841</v>
      </c>
      <c r="D195" s="31" t="s">
        <v>842</v>
      </c>
      <c r="E195" s="31" t="s">
        <v>6</v>
      </c>
      <c r="F195" s="63" t="s">
        <v>289</v>
      </c>
      <c r="G195" s="63" t="s">
        <v>290</v>
      </c>
      <c r="H195" s="31" t="s">
        <v>563</v>
      </c>
      <c r="I195" s="31" t="s">
        <v>1374</v>
      </c>
      <c r="J195" s="33">
        <v>4000000</v>
      </c>
      <c r="K195" s="33">
        <v>2000000</v>
      </c>
      <c r="L195" s="31" t="s">
        <v>74</v>
      </c>
      <c r="M195" s="31" t="s">
        <v>624</v>
      </c>
      <c r="N195" s="31" t="s">
        <v>57</v>
      </c>
      <c r="O195" s="60" t="s">
        <v>867</v>
      </c>
      <c r="P195" s="60" t="s">
        <v>869</v>
      </c>
      <c r="Q195" s="78" t="str">
        <f t="shared" si="6"/>
        <v>trim 3/2023</v>
      </c>
      <c r="R195" s="61" t="s">
        <v>869</v>
      </c>
      <c r="S195" s="54" t="str">
        <f t="shared" si="8"/>
        <v>trim 3/2023</v>
      </c>
      <c r="T195" s="61" t="s">
        <v>871</v>
      </c>
      <c r="U195" s="61" t="s">
        <v>867</v>
      </c>
      <c r="V195" s="61" t="s">
        <v>889</v>
      </c>
    </row>
    <row r="196" spans="1:22" s="35" customFormat="1" ht="105" x14ac:dyDescent="0.25">
      <c r="B196" s="31">
        <f t="shared" si="7"/>
        <v>37</v>
      </c>
      <c r="C196" s="31" t="s">
        <v>841</v>
      </c>
      <c r="D196" s="31" t="s">
        <v>842</v>
      </c>
      <c r="E196" s="31" t="s">
        <v>17</v>
      </c>
      <c r="F196" s="63" t="s">
        <v>291</v>
      </c>
      <c r="G196" s="63" t="s">
        <v>292</v>
      </c>
      <c r="H196" s="31" t="s">
        <v>565</v>
      </c>
      <c r="I196" s="31" t="s">
        <v>1374</v>
      </c>
      <c r="J196" s="33">
        <v>30788235.5</v>
      </c>
      <c r="K196" s="33">
        <v>26170000</v>
      </c>
      <c r="L196" s="31" t="s">
        <v>74</v>
      </c>
      <c r="M196" s="31" t="s">
        <v>1396</v>
      </c>
      <c r="N196" s="32" t="s">
        <v>57</v>
      </c>
      <c r="O196" s="60" t="s">
        <v>866</v>
      </c>
      <c r="P196" s="61" t="s">
        <v>868</v>
      </c>
      <c r="Q196" s="78" t="str">
        <f t="shared" si="6"/>
        <v>trim 2/2023</v>
      </c>
      <c r="R196" s="61" t="s">
        <v>869</v>
      </c>
      <c r="S196" s="61" t="s">
        <v>866</v>
      </c>
      <c r="T196" s="61" t="s">
        <v>870</v>
      </c>
      <c r="U196" s="61" t="s">
        <v>867</v>
      </c>
      <c r="V196" s="61" t="s">
        <v>889</v>
      </c>
    </row>
    <row r="197" spans="1:22" s="35" customFormat="1" ht="105" x14ac:dyDescent="0.25">
      <c r="B197" s="31">
        <f t="shared" si="7"/>
        <v>38</v>
      </c>
      <c r="C197" s="31" t="s">
        <v>841</v>
      </c>
      <c r="D197" s="31" t="s">
        <v>842</v>
      </c>
      <c r="E197" s="31" t="s">
        <v>17</v>
      </c>
      <c r="F197" s="63" t="s">
        <v>293</v>
      </c>
      <c r="G197" s="63" t="s">
        <v>294</v>
      </c>
      <c r="H197" s="31" t="s">
        <v>565</v>
      </c>
      <c r="I197" s="31" t="s">
        <v>1374</v>
      </c>
      <c r="J197" s="33">
        <v>21511765</v>
      </c>
      <c r="K197" s="33">
        <v>18285000</v>
      </c>
      <c r="L197" s="31" t="s">
        <v>74</v>
      </c>
      <c r="M197" s="31" t="s">
        <v>1397</v>
      </c>
      <c r="N197" s="32" t="s">
        <v>57</v>
      </c>
      <c r="O197" s="60" t="s">
        <v>866</v>
      </c>
      <c r="P197" s="61" t="s">
        <v>868</v>
      </c>
      <c r="Q197" s="78" t="str">
        <f t="shared" si="6"/>
        <v>trim 2/2023</v>
      </c>
      <c r="R197" s="61" t="s">
        <v>869</v>
      </c>
      <c r="S197" s="61" t="s">
        <v>866</v>
      </c>
      <c r="T197" s="61" t="s">
        <v>870</v>
      </c>
      <c r="U197" s="61" t="s">
        <v>867</v>
      </c>
      <c r="V197" s="61" t="s">
        <v>889</v>
      </c>
    </row>
    <row r="198" spans="1:22" s="35" customFormat="1" ht="409.5" x14ac:dyDescent="0.25">
      <c r="B198" s="31">
        <f t="shared" si="7"/>
        <v>39</v>
      </c>
      <c r="C198" s="31" t="s">
        <v>841</v>
      </c>
      <c r="D198" s="31" t="s">
        <v>842</v>
      </c>
      <c r="E198" s="31" t="s">
        <v>17</v>
      </c>
      <c r="F198" s="63" t="s">
        <v>1398</v>
      </c>
      <c r="G198" s="63" t="s">
        <v>295</v>
      </c>
      <c r="H198" s="31" t="s">
        <v>565</v>
      </c>
      <c r="I198" s="31" t="s">
        <v>1374</v>
      </c>
      <c r="J198" s="33">
        <v>25000000</v>
      </c>
      <c r="K198" s="33">
        <v>21250000</v>
      </c>
      <c r="L198" s="31" t="s">
        <v>74</v>
      </c>
      <c r="M198" s="31" t="s">
        <v>1399</v>
      </c>
      <c r="N198" s="32" t="s">
        <v>57</v>
      </c>
      <c r="O198" s="60" t="s">
        <v>866</v>
      </c>
      <c r="P198" s="61" t="s">
        <v>868</v>
      </c>
      <c r="Q198" s="78" t="str">
        <f t="shared" si="6"/>
        <v>trim 2/2023</v>
      </c>
      <c r="R198" s="61" t="s">
        <v>869</v>
      </c>
      <c r="S198" s="61" t="s">
        <v>866</v>
      </c>
      <c r="T198" s="61" t="s">
        <v>870</v>
      </c>
      <c r="U198" s="61" t="s">
        <v>867</v>
      </c>
      <c r="V198" s="61" t="s">
        <v>889</v>
      </c>
    </row>
    <row r="199" spans="1:22" s="35" customFormat="1" ht="105" x14ac:dyDescent="0.25">
      <c r="B199" s="31">
        <f t="shared" si="7"/>
        <v>40</v>
      </c>
      <c r="C199" s="31" t="s">
        <v>841</v>
      </c>
      <c r="D199" s="31" t="s">
        <v>842</v>
      </c>
      <c r="E199" s="31" t="s">
        <v>17</v>
      </c>
      <c r="F199" s="63" t="s">
        <v>296</v>
      </c>
      <c r="G199" s="63" t="s">
        <v>297</v>
      </c>
      <c r="H199" s="31" t="s">
        <v>565</v>
      </c>
      <c r="I199" s="31" t="s">
        <v>1374</v>
      </c>
      <c r="J199" s="33">
        <v>53810312.630000003</v>
      </c>
      <c r="K199" s="33">
        <v>45740793</v>
      </c>
      <c r="L199" s="31" t="s">
        <v>74</v>
      </c>
      <c r="M199" s="31" t="s">
        <v>1400</v>
      </c>
      <c r="N199" s="32" t="s">
        <v>56</v>
      </c>
      <c r="O199" s="60" t="s">
        <v>866</v>
      </c>
      <c r="P199" s="61" t="s">
        <v>868</v>
      </c>
      <c r="Q199" s="78" t="str">
        <f t="shared" si="6"/>
        <v>trim 2/2023</v>
      </c>
      <c r="R199" s="61" t="s">
        <v>868</v>
      </c>
      <c r="S199" s="61" t="s">
        <v>866</v>
      </c>
      <c r="T199" s="61" t="s">
        <v>870</v>
      </c>
      <c r="U199" s="61" t="s">
        <v>867</v>
      </c>
      <c r="V199" s="61" t="s">
        <v>889</v>
      </c>
    </row>
    <row r="200" spans="1:22" s="35" customFormat="1" ht="126" x14ac:dyDescent="0.25">
      <c r="B200" s="31">
        <f t="shared" si="7"/>
        <v>41</v>
      </c>
      <c r="C200" s="31" t="s">
        <v>841</v>
      </c>
      <c r="D200" s="31" t="s">
        <v>842</v>
      </c>
      <c r="E200" s="31" t="s">
        <v>17</v>
      </c>
      <c r="F200" s="63" t="s">
        <v>298</v>
      </c>
      <c r="G200" s="63" t="s">
        <v>297</v>
      </c>
      <c r="H200" s="31" t="s">
        <v>565</v>
      </c>
      <c r="I200" s="31" t="s">
        <v>1374</v>
      </c>
      <c r="J200" s="33">
        <v>30399879.370000001</v>
      </c>
      <c r="K200" s="33">
        <v>25837870</v>
      </c>
      <c r="L200" s="31" t="s">
        <v>74</v>
      </c>
      <c r="M200" s="31" t="s">
        <v>1401</v>
      </c>
      <c r="N200" s="32" t="s">
        <v>57</v>
      </c>
      <c r="O200" s="60" t="s">
        <v>866</v>
      </c>
      <c r="P200" s="61" t="s">
        <v>868</v>
      </c>
      <c r="Q200" s="78" t="str">
        <f t="shared" si="6"/>
        <v>trim 2/2023</v>
      </c>
      <c r="R200" s="61" t="s">
        <v>868</v>
      </c>
      <c r="S200" s="61" t="s">
        <v>866</v>
      </c>
      <c r="T200" s="61" t="s">
        <v>870</v>
      </c>
      <c r="U200" s="61" t="s">
        <v>867</v>
      </c>
      <c r="V200" s="61" t="s">
        <v>889</v>
      </c>
    </row>
    <row r="201" spans="1:22" s="35" customFormat="1" ht="63" x14ac:dyDescent="0.25">
      <c r="B201" s="31">
        <f t="shared" si="7"/>
        <v>42</v>
      </c>
      <c r="C201" s="31" t="s">
        <v>841</v>
      </c>
      <c r="D201" s="31" t="s">
        <v>842</v>
      </c>
      <c r="E201" s="31" t="s">
        <v>17</v>
      </c>
      <c r="F201" s="63" t="s">
        <v>1402</v>
      </c>
      <c r="G201" s="63" t="s">
        <v>1403</v>
      </c>
      <c r="H201" s="31" t="s">
        <v>565</v>
      </c>
      <c r="I201" s="31" t="s">
        <v>1374</v>
      </c>
      <c r="J201" s="33">
        <v>13411764.800000001</v>
      </c>
      <c r="K201" s="33">
        <v>11400000</v>
      </c>
      <c r="L201" s="31" t="s">
        <v>74</v>
      </c>
      <c r="M201" s="31" t="s">
        <v>625</v>
      </c>
      <c r="N201" s="31" t="s">
        <v>57</v>
      </c>
      <c r="O201" s="60" t="s">
        <v>867</v>
      </c>
      <c r="P201" s="60" t="s">
        <v>869</v>
      </c>
      <c r="Q201" s="78" t="str">
        <f t="shared" si="6"/>
        <v>trim 3/2023</v>
      </c>
      <c r="R201" s="61" t="s">
        <v>869</v>
      </c>
      <c r="S201" s="54" t="str">
        <f>O201</f>
        <v>trim 3/2023</v>
      </c>
      <c r="T201" s="61" t="s">
        <v>871</v>
      </c>
      <c r="U201" s="61" t="s">
        <v>867</v>
      </c>
      <c r="V201" s="61" t="s">
        <v>889</v>
      </c>
    </row>
    <row r="202" spans="1:22" s="35" customFormat="1" ht="105" x14ac:dyDescent="0.25">
      <c r="B202" s="31">
        <f t="shared" si="7"/>
        <v>43</v>
      </c>
      <c r="C202" s="31" t="s">
        <v>841</v>
      </c>
      <c r="D202" s="31" t="s">
        <v>842</v>
      </c>
      <c r="E202" s="31" t="s">
        <v>17</v>
      </c>
      <c r="F202" s="63" t="s">
        <v>299</v>
      </c>
      <c r="G202" s="63" t="s">
        <v>292</v>
      </c>
      <c r="H202" s="31" t="s">
        <v>567</v>
      </c>
      <c r="I202" s="31" t="s">
        <v>1374</v>
      </c>
      <c r="J202" s="33">
        <v>6764706</v>
      </c>
      <c r="K202" s="33">
        <v>5750000</v>
      </c>
      <c r="L202" s="31" t="s">
        <v>74</v>
      </c>
      <c r="M202" s="31" t="s">
        <v>626</v>
      </c>
      <c r="N202" s="32" t="s">
        <v>57</v>
      </c>
      <c r="O202" s="60" t="s">
        <v>866</v>
      </c>
      <c r="P202" s="61" t="s">
        <v>868</v>
      </c>
      <c r="Q202" s="78" t="str">
        <f>O202</f>
        <v>trim 2/2023</v>
      </c>
      <c r="R202" s="61" t="s">
        <v>869</v>
      </c>
      <c r="S202" s="61" t="s">
        <v>866</v>
      </c>
      <c r="T202" s="61" t="s">
        <v>870</v>
      </c>
      <c r="U202" s="61" t="s">
        <v>867</v>
      </c>
      <c r="V202" s="61" t="s">
        <v>889</v>
      </c>
    </row>
    <row r="203" spans="1:22" s="35" customFormat="1" ht="105" x14ac:dyDescent="0.25">
      <c r="B203" s="31">
        <f t="shared" si="7"/>
        <v>44</v>
      </c>
      <c r="C203" s="31" t="s">
        <v>841</v>
      </c>
      <c r="D203" s="31" t="s">
        <v>842</v>
      </c>
      <c r="E203" s="31" t="s">
        <v>17</v>
      </c>
      <c r="F203" s="63" t="s">
        <v>300</v>
      </c>
      <c r="G203" s="63" t="s">
        <v>301</v>
      </c>
      <c r="H203" s="31" t="s">
        <v>567</v>
      </c>
      <c r="I203" s="31" t="s">
        <v>1374</v>
      </c>
      <c r="J203" s="33">
        <v>18676470.699999999</v>
      </c>
      <c r="K203" s="33">
        <v>15875000</v>
      </c>
      <c r="L203" s="31" t="s">
        <v>74</v>
      </c>
      <c r="M203" s="31" t="s">
        <v>1404</v>
      </c>
      <c r="N203" s="32" t="s">
        <v>57</v>
      </c>
      <c r="O203" s="60" t="s">
        <v>866</v>
      </c>
      <c r="P203" s="61" t="s">
        <v>868</v>
      </c>
      <c r="Q203" s="78" t="str">
        <f t="shared" si="6"/>
        <v>trim 2/2023</v>
      </c>
      <c r="R203" s="61" t="s">
        <v>869</v>
      </c>
      <c r="S203" s="61" t="s">
        <v>866</v>
      </c>
      <c r="T203" s="61" t="s">
        <v>870</v>
      </c>
      <c r="U203" s="61" t="s">
        <v>867</v>
      </c>
      <c r="V203" s="61" t="s">
        <v>889</v>
      </c>
    </row>
    <row r="204" spans="1:22" s="35" customFormat="1" ht="409.5" x14ac:dyDescent="0.25">
      <c r="B204" s="31">
        <f t="shared" si="7"/>
        <v>45</v>
      </c>
      <c r="C204" s="31" t="s">
        <v>841</v>
      </c>
      <c r="D204" s="31" t="s">
        <v>842</v>
      </c>
      <c r="E204" s="31" t="s">
        <v>17</v>
      </c>
      <c r="F204" s="63" t="s">
        <v>1405</v>
      </c>
      <c r="G204" s="63" t="s">
        <v>292</v>
      </c>
      <c r="H204" s="31" t="s">
        <v>567</v>
      </c>
      <c r="I204" s="31" t="s">
        <v>1374</v>
      </c>
      <c r="J204" s="33">
        <v>10000000</v>
      </c>
      <c r="K204" s="33">
        <v>8500000</v>
      </c>
      <c r="L204" s="31" t="s">
        <v>74</v>
      </c>
      <c r="M204" s="31" t="s">
        <v>1406</v>
      </c>
      <c r="N204" s="32" t="s">
        <v>57</v>
      </c>
      <c r="O204" s="60" t="s">
        <v>866</v>
      </c>
      <c r="P204" s="61" t="s">
        <v>868</v>
      </c>
      <c r="Q204" s="78" t="str">
        <f t="shared" si="6"/>
        <v>trim 2/2023</v>
      </c>
      <c r="R204" s="61" t="s">
        <v>869</v>
      </c>
      <c r="S204" s="61" t="s">
        <v>866</v>
      </c>
      <c r="T204" s="61" t="s">
        <v>870</v>
      </c>
      <c r="U204" s="61" t="s">
        <v>867</v>
      </c>
      <c r="V204" s="61" t="s">
        <v>889</v>
      </c>
    </row>
    <row r="205" spans="1:22" s="25" customFormat="1" ht="69.75" x14ac:dyDescent="0.25">
      <c r="A205" s="21"/>
      <c r="B205" s="22">
        <v>45</v>
      </c>
      <c r="C205" s="22" t="s">
        <v>927</v>
      </c>
      <c r="D205" s="22" t="s">
        <v>928</v>
      </c>
      <c r="E205" s="22" t="s">
        <v>911</v>
      </c>
      <c r="F205" s="22"/>
      <c r="G205" s="22"/>
      <c r="H205" s="22"/>
      <c r="I205" s="22"/>
      <c r="J205" s="24">
        <f>SUM(J160:J204)</f>
        <v>1312411161.8499999</v>
      </c>
      <c r="K205" s="24">
        <f>SUM(K160:K204)</f>
        <v>1092579518</v>
      </c>
      <c r="L205" s="22"/>
      <c r="M205" s="22"/>
      <c r="N205" s="23"/>
      <c r="O205" s="70"/>
      <c r="P205" s="71"/>
      <c r="Q205" s="71"/>
      <c r="R205" s="71"/>
      <c r="S205" s="71"/>
      <c r="T205" s="71"/>
      <c r="U205" s="70"/>
      <c r="V205" s="70"/>
    </row>
    <row r="206" spans="1:22" s="34" customFormat="1" ht="105" x14ac:dyDescent="0.25">
      <c r="A206" s="79"/>
      <c r="B206" s="31">
        <v>1</v>
      </c>
      <c r="C206" s="31" t="s">
        <v>844</v>
      </c>
      <c r="D206" s="31" t="s">
        <v>845</v>
      </c>
      <c r="E206" s="31" t="s">
        <v>7</v>
      </c>
      <c r="F206" s="31" t="s">
        <v>70</v>
      </c>
      <c r="G206" s="31" t="s">
        <v>71</v>
      </c>
      <c r="H206" s="31" t="s">
        <v>72</v>
      </c>
      <c r="I206" s="31" t="s">
        <v>73</v>
      </c>
      <c r="J206" s="33">
        <v>81016705.882352948</v>
      </c>
      <c r="K206" s="33">
        <v>68864200</v>
      </c>
      <c r="L206" s="31" t="s">
        <v>74</v>
      </c>
      <c r="M206" s="31" t="s">
        <v>627</v>
      </c>
      <c r="N206" s="31" t="s">
        <v>75</v>
      </c>
      <c r="O206" s="60" t="s">
        <v>866</v>
      </c>
      <c r="P206" s="61" t="s">
        <v>867</v>
      </c>
      <c r="Q206" s="61" t="s">
        <v>866</v>
      </c>
      <c r="R206" s="61" t="s">
        <v>868</v>
      </c>
      <c r="S206" s="61" t="s">
        <v>868</v>
      </c>
      <c r="T206" s="61" t="s">
        <v>870</v>
      </c>
      <c r="U206" s="61" t="s">
        <v>870</v>
      </c>
      <c r="V206" s="61" t="s">
        <v>893</v>
      </c>
    </row>
    <row r="207" spans="1:22" s="34" customFormat="1" ht="105" x14ac:dyDescent="0.25">
      <c r="A207" s="79"/>
      <c r="B207" s="31">
        <f>B206+1</f>
        <v>2</v>
      </c>
      <c r="C207" s="31" t="s">
        <v>844</v>
      </c>
      <c r="D207" s="31" t="s">
        <v>845</v>
      </c>
      <c r="E207" s="31" t="s">
        <v>7</v>
      </c>
      <c r="F207" s="31" t="s">
        <v>76</v>
      </c>
      <c r="G207" s="31" t="s">
        <v>77</v>
      </c>
      <c r="H207" s="31" t="s">
        <v>72</v>
      </c>
      <c r="I207" s="31" t="s">
        <v>73</v>
      </c>
      <c r="J207" s="33">
        <v>27607117.647058822</v>
      </c>
      <c r="K207" s="33">
        <v>23466050</v>
      </c>
      <c r="L207" s="31" t="s">
        <v>74</v>
      </c>
      <c r="M207" s="31" t="s">
        <v>14</v>
      </c>
      <c r="N207" s="31" t="s">
        <v>75</v>
      </c>
      <c r="O207" s="60" t="s">
        <v>866</v>
      </c>
      <c r="P207" s="61" t="s">
        <v>867</v>
      </c>
      <c r="Q207" s="61" t="s">
        <v>867</v>
      </c>
      <c r="R207" s="61" t="s">
        <v>869</v>
      </c>
      <c r="S207" s="61" t="s">
        <v>869</v>
      </c>
      <c r="T207" s="61" t="s">
        <v>870</v>
      </c>
      <c r="U207" s="61" t="s">
        <v>869</v>
      </c>
      <c r="V207" s="61" t="s">
        <v>893</v>
      </c>
    </row>
    <row r="208" spans="1:22" s="34" customFormat="1" ht="409.5" x14ac:dyDescent="0.25">
      <c r="B208" s="31">
        <f t="shared" ref="B208:B236" si="9">B207+1</f>
        <v>3</v>
      </c>
      <c r="C208" s="31" t="s">
        <v>844</v>
      </c>
      <c r="D208" s="31" t="s">
        <v>845</v>
      </c>
      <c r="E208" s="31" t="s">
        <v>8</v>
      </c>
      <c r="F208" s="31" t="s">
        <v>1407</v>
      </c>
      <c r="G208" s="31" t="s">
        <v>1408</v>
      </c>
      <c r="H208" s="31" t="s">
        <v>78</v>
      </c>
      <c r="I208" s="31" t="s">
        <v>73</v>
      </c>
      <c r="J208" s="33">
        <v>23110297.647058822</v>
      </c>
      <c r="K208" s="33">
        <v>19643753</v>
      </c>
      <c r="L208" s="31" t="s">
        <v>74</v>
      </c>
      <c r="M208" s="31" t="s">
        <v>1409</v>
      </c>
      <c r="N208" s="31" t="s">
        <v>56</v>
      </c>
      <c r="O208" s="60" t="s">
        <v>867</v>
      </c>
      <c r="P208" s="60" t="s">
        <v>869</v>
      </c>
      <c r="Q208" s="61" t="s">
        <v>867</v>
      </c>
      <c r="R208" s="61" t="s">
        <v>869</v>
      </c>
      <c r="S208" s="61" t="s">
        <v>869</v>
      </c>
      <c r="T208" s="61" t="s">
        <v>870</v>
      </c>
      <c r="U208" s="61" t="s">
        <v>870</v>
      </c>
      <c r="V208" s="61" t="s">
        <v>893</v>
      </c>
    </row>
    <row r="209" spans="2:22" s="34" customFormat="1" ht="294" x14ac:dyDescent="0.25">
      <c r="B209" s="31">
        <f t="shared" si="9"/>
        <v>4</v>
      </c>
      <c r="C209" s="31" t="s">
        <v>844</v>
      </c>
      <c r="D209" s="31" t="s">
        <v>845</v>
      </c>
      <c r="E209" s="31" t="s">
        <v>8</v>
      </c>
      <c r="F209" s="31" t="s">
        <v>1410</v>
      </c>
      <c r="G209" s="31" t="s">
        <v>1411</v>
      </c>
      <c r="H209" s="31" t="s">
        <v>78</v>
      </c>
      <c r="I209" s="31" t="s">
        <v>73</v>
      </c>
      <c r="J209" s="33">
        <v>15406865.882352941</v>
      </c>
      <c r="K209" s="33">
        <v>13095836</v>
      </c>
      <c r="L209" s="31" t="s">
        <v>74</v>
      </c>
      <c r="M209" s="31" t="s">
        <v>1412</v>
      </c>
      <c r="N209" s="31" t="s">
        <v>56</v>
      </c>
      <c r="O209" s="60" t="s">
        <v>866</v>
      </c>
      <c r="P209" s="61" t="s">
        <v>868</v>
      </c>
      <c r="Q209" s="61" t="s">
        <v>867</v>
      </c>
      <c r="R209" s="61" t="s">
        <v>869</v>
      </c>
      <c r="S209" s="61" t="s">
        <v>869</v>
      </c>
      <c r="T209" s="61" t="s">
        <v>870</v>
      </c>
      <c r="U209" s="54" t="str">
        <f>T209</f>
        <v>trim 2/2024</v>
      </c>
      <c r="V209" s="61" t="s">
        <v>893</v>
      </c>
    </row>
    <row r="210" spans="2:22" s="34" customFormat="1" ht="409.5" x14ac:dyDescent="0.25">
      <c r="B210" s="31">
        <f t="shared" si="9"/>
        <v>5</v>
      </c>
      <c r="C210" s="31" t="s">
        <v>844</v>
      </c>
      <c r="D210" s="31" t="s">
        <v>845</v>
      </c>
      <c r="E210" s="31" t="s">
        <v>8</v>
      </c>
      <c r="F210" s="31" t="s">
        <v>1413</v>
      </c>
      <c r="G210" s="31" t="s">
        <v>1414</v>
      </c>
      <c r="H210" s="31" t="s">
        <v>78</v>
      </c>
      <c r="I210" s="31" t="s">
        <v>73</v>
      </c>
      <c r="J210" s="33">
        <v>10389054.117647059</v>
      </c>
      <c r="K210" s="33">
        <v>8830696</v>
      </c>
      <c r="L210" s="31" t="s">
        <v>74</v>
      </c>
      <c r="M210" s="31" t="s">
        <v>1415</v>
      </c>
      <c r="N210" s="31" t="s">
        <v>1416</v>
      </c>
      <c r="O210" s="60" t="s">
        <v>867</v>
      </c>
      <c r="P210" s="60" t="s">
        <v>873</v>
      </c>
      <c r="Q210" s="61" t="s">
        <v>867</v>
      </c>
      <c r="R210" s="61" t="s">
        <v>874</v>
      </c>
      <c r="S210" s="61" t="s">
        <v>868</v>
      </c>
      <c r="T210" s="61" t="s">
        <v>874</v>
      </c>
      <c r="U210" s="61" t="s">
        <v>874</v>
      </c>
      <c r="V210" s="61" t="s">
        <v>893</v>
      </c>
    </row>
    <row r="211" spans="2:22" s="34" customFormat="1" ht="105" x14ac:dyDescent="0.25">
      <c r="B211" s="31">
        <f t="shared" si="9"/>
        <v>6</v>
      </c>
      <c r="C211" s="31" t="s">
        <v>844</v>
      </c>
      <c r="D211" s="31" t="s">
        <v>845</v>
      </c>
      <c r="E211" s="31" t="s">
        <v>8</v>
      </c>
      <c r="F211" s="31" t="s">
        <v>1417</v>
      </c>
      <c r="G211" s="31" t="s">
        <v>1418</v>
      </c>
      <c r="H211" s="31" t="s">
        <v>78</v>
      </c>
      <c r="I211" s="31" t="s">
        <v>73</v>
      </c>
      <c r="J211" s="33">
        <v>11664903.529411765</v>
      </c>
      <c r="K211" s="33">
        <v>9915168</v>
      </c>
      <c r="L211" s="31" t="s">
        <v>74</v>
      </c>
      <c r="M211" s="31" t="s">
        <v>1419</v>
      </c>
      <c r="N211" s="31" t="s">
        <v>57</v>
      </c>
      <c r="O211" s="60" t="s">
        <v>868</v>
      </c>
      <c r="P211" s="60" t="s">
        <v>869</v>
      </c>
      <c r="Q211" s="61" t="s">
        <v>868</v>
      </c>
      <c r="R211" s="61" t="s">
        <v>869</v>
      </c>
      <c r="S211" s="61" t="s">
        <v>868</v>
      </c>
      <c r="T211" s="61" t="s">
        <v>870</v>
      </c>
      <c r="U211" s="54" t="str">
        <f t="shared" ref="U211:U236" si="10">T211</f>
        <v>trim 2/2024</v>
      </c>
      <c r="V211" s="61" t="s">
        <v>893</v>
      </c>
    </row>
    <row r="212" spans="2:22" s="34" customFormat="1" ht="126" x14ac:dyDescent="0.25">
      <c r="B212" s="31">
        <f t="shared" si="9"/>
        <v>7</v>
      </c>
      <c r="C212" s="31" t="s">
        <v>844</v>
      </c>
      <c r="D212" s="31" t="s">
        <v>845</v>
      </c>
      <c r="E212" s="31" t="s">
        <v>8</v>
      </c>
      <c r="F212" s="31" t="s">
        <v>80</v>
      </c>
      <c r="G212" s="31" t="s">
        <v>81</v>
      </c>
      <c r="H212" s="31" t="s">
        <v>78</v>
      </c>
      <c r="I212" s="31" t="s">
        <v>73</v>
      </c>
      <c r="J212" s="33">
        <v>1764705.88235294</v>
      </c>
      <c r="K212" s="33">
        <v>1500000</v>
      </c>
      <c r="L212" s="31" t="s">
        <v>74</v>
      </c>
      <c r="M212" s="31" t="s">
        <v>628</v>
      </c>
      <c r="N212" s="31" t="s">
        <v>57</v>
      </c>
      <c r="O212" s="60" t="s">
        <v>867</v>
      </c>
      <c r="P212" s="61" t="s">
        <v>868</v>
      </c>
      <c r="Q212" s="61" t="s">
        <v>867</v>
      </c>
      <c r="R212" s="61" t="s">
        <v>868</v>
      </c>
      <c r="S212" s="61" t="s">
        <v>868</v>
      </c>
      <c r="T212" s="61" t="s">
        <v>869</v>
      </c>
      <c r="U212" s="54" t="str">
        <f t="shared" si="10"/>
        <v>trim 1/2024</v>
      </c>
      <c r="V212" s="61" t="s">
        <v>893</v>
      </c>
    </row>
    <row r="213" spans="2:22" s="34" customFormat="1" ht="63" x14ac:dyDescent="0.25">
      <c r="B213" s="31">
        <f t="shared" si="9"/>
        <v>8</v>
      </c>
      <c r="C213" s="31" t="s">
        <v>844</v>
      </c>
      <c r="D213" s="31" t="s">
        <v>845</v>
      </c>
      <c r="E213" s="31" t="s">
        <v>8</v>
      </c>
      <c r="F213" s="31" t="s">
        <v>82</v>
      </c>
      <c r="G213" s="31" t="s">
        <v>83</v>
      </c>
      <c r="H213" s="31" t="s">
        <v>78</v>
      </c>
      <c r="I213" s="31" t="s">
        <v>73</v>
      </c>
      <c r="J213" s="33">
        <v>7058823.5294117648</v>
      </c>
      <c r="K213" s="33">
        <v>6000000</v>
      </c>
      <c r="L213" s="31" t="s">
        <v>74</v>
      </c>
      <c r="M213" s="31" t="s">
        <v>5</v>
      </c>
      <c r="N213" s="31" t="s">
        <v>84</v>
      </c>
      <c r="O213" s="60" t="s">
        <v>867</v>
      </c>
      <c r="P213" s="61" t="s">
        <v>868</v>
      </c>
      <c r="Q213" s="50" t="s">
        <v>79</v>
      </c>
      <c r="R213" s="50" t="s">
        <v>79</v>
      </c>
      <c r="S213" s="61" t="s">
        <v>870</v>
      </c>
      <c r="T213" s="61" t="s">
        <v>870</v>
      </c>
      <c r="U213" s="54" t="str">
        <f t="shared" si="10"/>
        <v>trim 2/2024</v>
      </c>
      <c r="V213" s="61" t="s">
        <v>893</v>
      </c>
    </row>
    <row r="214" spans="2:22" s="34" customFormat="1" ht="63" x14ac:dyDescent="0.25">
      <c r="B214" s="31">
        <f t="shared" si="9"/>
        <v>9</v>
      </c>
      <c r="C214" s="31" t="s">
        <v>844</v>
      </c>
      <c r="D214" s="31" t="s">
        <v>845</v>
      </c>
      <c r="E214" s="31" t="s">
        <v>7</v>
      </c>
      <c r="F214" s="31" t="s">
        <v>85</v>
      </c>
      <c r="G214" s="31" t="s">
        <v>86</v>
      </c>
      <c r="H214" s="31" t="s">
        <v>72</v>
      </c>
      <c r="I214" s="31" t="s">
        <v>73</v>
      </c>
      <c r="J214" s="33">
        <v>29411764.705882352</v>
      </c>
      <c r="K214" s="33">
        <v>25000000</v>
      </c>
      <c r="L214" s="31" t="s">
        <v>74</v>
      </c>
      <c r="M214" s="31" t="s">
        <v>130</v>
      </c>
      <c r="N214" s="31" t="s">
        <v>84</v>
      </c>
      <c r="O214" s="60" t="s">
        <v>867</v>
      </c>
      <c r="P214" s="61" t="s">
        <v>868</v>
      </c>
      <c r="Q214" s="50" t="s">
        <v>79</v>
      </c>
      <c r="R214" s="50" t="s">
        <v>79</v>
      </c>
      <c r="S214" s="61" t="s">
        <v>870</v>
      </c>
      <c r="T214" s="61" t="s">
        <v>870</v>
      </c>
      <c r="U214" s="54" t="str">
        <f t="shared" si="10"/>
        <v>trim 2/2024</v>
      </c>
      <c r="V214" s="61" t="s">
        <v>893</v>
      </c>
    </row>
    <row r="215" spans="2:22" s="34" customFormat="1" ht="84" x14ac:dyDescent="0.25">
      <c r="B215" s="31">
        <f t="shared" si="9"/>
        <v>10</v>
      </c>
      <c r="C215" s="31" t="s">
        <v>844</v>
      </c>
      <c r="D215" s="31" t="s">
        <v>845</v>
      </c>
      <c r="E215" s="31" t="s">
        <v>9</v>
      </c>
      <c r="F215" s="31" t="s">
        <v>1420</v>
      </c>
      <c r="G215" s="31" t="s">
        <v>1421</v>
      </c>
      <c r="H215" s="31" t="s">
        <v>629</v>
      </c>
      <c r="I215" s="31" t="s">
        <v>73</v>
      </c>
      <c r="J215" s="33">
        <v>47152304.240000002</v>
      </c>
      <c r="K215" s="33">
        <v>40079458.600000001</v>
      </c>
      <c r="L215" s="31" t="s">
        <v>74</v>
      </c>
      <c r="M215" s="31" t="s">
        <v>1422</v>
      </c>
      <c r="N215" s="31" t="s">
        <v>56</v>
      </c>
      <c r="O215" s="60" t="s">
        <v>868</v>
      </c>
      <c r="P215" s="61" t="s">
        <v>870</v>
      </c>
      <c r="Q215" s="61" t="s">
        <v>868</v>
      </c>
      <c r="R215" s="61" t="s">
        <v>871</v>
      </c>
      <c r="S215" s="61" t="s">
        <v>871</v>
      </c>
      <c r="T215" s="61" t="s">
        <v>872</v>
      </c>
      <c r="U215" s="54" t="str">
        <f t="shared" si="10"/>
        <v>trim 4/2024</v>
      </c>
      <c r="V215" s="61" t="s">
        <v>893</v>
      </c>
    </row>
    <row r="216" spans="2:22" s="34" customFormat="1" ht="84" x14ac:dyDescent="0.25">
      <c r="B216" s="31">
        <f t="shared" si="9"/>
        <v>11</v>
      </c>
      <c r="C216" s="31" t="s">
        <v>844</v>
      </c>
      <c r="D216" s="31" t="s">
        <v>845</v>
      </c>
      <c r="E216" s="31" t="s">
        <v>9</v>
      </c>
      <c r="F216" s="31" t="s">
        <v>89</v>
      </c>
      <c r="G216" s="31" t="s">
        <v>90</v>
      </c>
      <c r="H216" s="31" t="s">
        <v>87</v>
      </c>
      <c r="I216" s="31" t="s">
        <v>73</v>
      </c>
      <c r="J216" s="33">
        <v>32014709.882352941</v>
      </c>
      <c r="K216" s="33">
        <v>27212503.399999999</v>
      </c>
      <c r="L216" s="31" t="s">
        <v>74</v>
      </c>
      <c r="M216" s="31" t="s">
        <v>627</v>
      </c>
      <c r="N216" s="31" t="s">
        <v>57</v>
      </c>
      <c r="O216" s="60" t="s">
        <v>867</v>
      </c>
      <c r="P216" s="61" t="s">
        <v>868</v>
      </c>
      <c r="Q216" s="61" t="s">
        <v>868</v>
      </c>
      <c r="R216" s="61" t="s">
        <v>870</v>
      </c>
      <c r="S216" s="61" t="s">
        <v>870</v>
      </c>
      <c r="T216" s="61" t="s">
        <v>871</v>
      </c>
      <c r="U216" s="54" t="str">
        <f t="shared" si="10"/>
        <v>trim 3/2024</v>
      </c>
      <c r="V216" s="61" t="s">
        <v>893</v>
      </c>
    </row>
    <row r="217" spans="2:22" s="34" customFormat="1" ht="84" x14ac:dyDescent="0.25">
      <c r="B217" s="31">
        <f t="shared" si="9"/>
        <v>12</v>
      </c>
      <c r="C217" s="31" t="s">
        <v>844</v>
      </c>
      <c r="D217" s="31" t="s">
        <v>845</v>
      </c>
      <c r="E217" s="31" t="s">
        <v>9</v>
      </c>
      <c r="F217" s="31" t="s">
        <v>91</v>
      </c>
      <c r="G217" s="31" t="s">
        <v>92</v>
      </c>
      <c r="H217" s="31" t="s">
        <v>629</v>
      </c>
      <c r="I217" s="31" t="s">
        <v>73</v>
      </c>
      <c r="J217" s="33">
        <v>1764705.8823529412</v>
      </c>
      <c r="K217" s="33">
        <v>1500000</v>
      </c>
      <c r="L217" s="31" t="s">
        <v>74</v>
      </c>
      <c r="M217" s="31" t="s">
        <v>628</v>
      </c>
      <c r="N217" s="31" t="s">
        <v>57</v>
      </c>
      <c r="O217" s="60" t="s">
        <v>867</v>
      </c>
      <c r="P217" s="61" t="s">
        <v>868</v>
      </c>
      <c r="Q217" s="61" t="s">
        <v>867</v>
      </c>
      <c r="R217" s="61" t="s">
        <v>868</v>
      </c>
      <c r="S217" s="61" t="s">
        <v>868</v>
      </c>
      <c r="T217" s="61" t="s">
        <v>869</v>
      </c>
      <c r="U217" s="61" t="s">
        <v>869</v>
      </c>
      <c r="V217" s="61" t="s">
        <v>893</v>
      </c>
    </row>
    <row r="218" spans="2:22" s="34" customFormat="1" ht="105" x14ac:dyDescent="0.25">
      <c r="B218" s="31">
        <f t="shared" si="9"/>
        <v>13</v>
      </c>
      <c r="C218" s="31" t="s">
        <v>844</v>
      </c>
      <c r="D218" s="31" t="s">
        <v>845</v>
      </c>
      <c r="E218" s="31" t="s">
        <v>12</v>
      </c>
      <c r="F218" s="31" t="s">
        <v>93</v>
      </c>
      <c r="G218" s="31" t="s">
        <v>94</v>
      </c>
      <c r="H218" s="31" t="s">
        <v>95</v>
      </c>
      <c r="I218" s="31" t="s">
        <v>73</v>
      </c>
      <c r="J218" s="33">
        <v>72490588.239999995</v>
      </c>
      <c r="K218" s="33">
        <v>61617000</v>
      </c>
      <c r="L218" s="31" t="s">
        <v>74</v>
      </c>
      <c r="M218" s="31" t="s">
        <v>630</v>
      </c>
      <c r="N218" s="31" t="s">
        <v>613</v>
      </c>
      <c r="O218" s="60" t="s">
        <v>866</v>
      </c>
      <c r="P218" s="61" t="s">
        <v>867</v>
      </c>
      <c r="Q218" s="61" t="s">
        <v>866</v>
      </c>
      <c r="R218" s="61" t="s">
        <v>868</v>
      </c>
      <c r="S218" s="61" t="s">
        <v>869</v>
      </c>
      <c r="T218" s="61" t="s">
        <v>871</v>
      </c>
      <c r="U218" s="54" t="str">
        <f t="shared" si="10"/>
        <v>trim 3/2024</v>
      </c>
      <c r="V218" s="61" t="s">
        <v>893</v>
      </c>
    </row>
    <row r="219" spans="2:22" s="34" customFormat="1" ht="84" x14ac:dyDescent="0.25">
      <c r="B219" s="31">
        <f t="shared" si="9"/>
        <v>14</v>
      </c>
      <c r="C219" s="31" t="s">
        <v>844</v>
      </c>
      <c r="D219" s="31" t="s">
        <v>845</v>
      </c>
      <c r="E219" s="31" t="s">
        <v>12</v>
      </c>
      <c r="F219" s="31" t="s">
        <v>96</v>
      </c>
      <c r="G219" s="31" t="s">
        <v>94</v>
      </c>
      <c r="H219" s="31" t="s">
        <v>95</v>
      </c>
      <c r="I219" s="31" t="s">
        <v>73</v>
      </c>
      <c r="J219" s="33">
        <v>17647058.823529411</v>
      </c>
      <c r="K219" s="33">
        <v>15000000</v>
      </c>
      <c r="L219" s="31" t="s">
        <v>74</v>
      </c>
      <c r="M219" s="31" t="s">
        <v>718</v>
      </c>
      <c r="N219" s="31" t="s">
        <v>84</v>
      </c>
      <c r="O219" s="60" t="s">
        <v>867</v>
      </c>
      <c r="P219" s="61" t="s">
        <v>868</v>
      </c>
      <c r="Q219" s="50" t="s">
        <v>79</v>
      </c>
      <c r="R219" s="50" t="s">
        <v>79</v>
      </c>
      <c r="S219" s="61" t="s">
        <v>870</v>
      </c>
      <c r="T219" s="61" t="s">
        <v>870</v>
      </c>
      <c r="U219" s="54" t="str">
        <f t="shared" si="10"/>
        <v>trim 2/2024</v>
      </c>
      <c r="V219" s="61" t="s">
        <v>893</v>
      </c>
    </row>
    <row r="220" spans="2:22" s="34" customFormat="1" ht="63" x14ac:dyDescent="0.25">
      <c r="B220" s="31">
        <f t="shared" si="9"/>
        <v>15</v>
      </c>
      <c r="C220" s="31" t="s">
        <v>844</v>
      </c>
      <c r="D220" s="31" t="s">
        <v>845</v>
      </c>
      <c r="E220" s="31" t="s">
        <v>12</v>
      </c>
      <c r="F220" s="31" t="s">
        <v>97</v>
      </c>
      <c r="G220" s="31" t="s">
        <v>94</v>
      </c>
      <c r="H220" s="31" t="s">
        <v>95</v>
      </c>
      <c r="I220" s="31" t="s">
        <v>631</v>
      </c>
      <c r="J220" s="33">
        <v>22352941.176470589</v>
      </c>
      <c r="K220" s="33">
        <v>19000000</v>
      </c>
      <c r="L220" s="31" t="s">
        <v>74</v>
      </c>
      <c r="M220" s="31" t="s">
        <v>632</v>
      </c>
      <c r="N220" s="31" t="s">
        <v>98</v>
      </c>
      <c r="O220" s="60" t="s">
        <v>867</v>
      </c>
      <c r="P220" s="60" t="s">
        <v>869</v>
      </c>
      <c r="Q220" s="61" t="s">
        <v>867</v>
      </c>
      <c r="R220" s="61" t="s">
        <v>870</v>
      </c>
      <c r="S220" s="61" t="s">
        <v>870</v>
      </c>
      <c r="T220" s="61" t="s">
        <v>872</v>
      </c>
      <c r="U220" s="54" t="str">
        <f t="shared" si="10"/>
        <v>trim 4/2024</v>
      </c>
      <c r="V220" s="61" t="s">
        <v>893</v>
      </c>
    </row>
    <row r="221" spans="2:22" s="34" customFormat="1" ht="63" x14ac:dyDescent="0.25">
      <c r="B221" s="31">
        <f t="shared" si="9"/>
        <v>16</v>
      </c>
      <c r="C221" s="31" t="s">
        <v>844</v>
      </c>
      <c r="D221" s="31" t="s">
        <v>845</v>
      </c>
      <c r="E221" s="31" t="s">
        <v>12</v>
      </c>
      <c r="F221" s="31" t="s">
        <v>99</v>
      </c>
      <c r="G221" s="31" t="s">
        <v>94</v>
      </c>
      <c r="H221" s="31" t="s">
        <v>95</v>
      </c>
      <c r="I221" s="31" t="s">
        <v>73</v>
      </c>
      <c r="J221" s="33">
        <v>7058823.5294117648</v>
      </c>
      <c r="K221" s="33">
        <v>6000000</v>
      </c>
      <c r="L221" s="31" t="s">
        <v>74</v>
      </c>
      <c r="M221" s="31" t="s">
        <v>633</v>
      </c>
      <c r="N221" s="31" t="s">
        <v>84</v>
      </c>
      <c r="O221" s="60" t="s">
        <v>867</v>
      </c>
      <c r="P221" s="61" t="s">
        <v>868</v>
      </c>
      <c r="Q221" s="50" t="s">
        <v>79</v>
      </c>
      <c r="R221" s="50" t="s">
        <v>79</v>
      </c>
      <c r="S221" s="61" t="s">
        <v>870</v>
      </c>
      <c r="T221" s="61" t="s">
        <v>870</v>
      </c>
      <c r="U221" s="54" t="str">
        <f t="shared" si="10"/>
        <v>trim 2/2024</v>
      </c>
      <c r="V221" s="61" t="s">
        <v>893</v>
      </c>
    </row>
    <row r="222" spans="2:22" s="34" customFormat="1" ht="105" x14ac:dyDescent="0.25">
      <c r="B222" s="31">
        <f t="shared" si="9"/>
        <v>17</v>
      </c>
      <c r="C222" s="31" t="s">
        <v>844</v>
      </c>
      <c r="D222" s="31" t="s">
        <v>845</v>
      </c>
      <c r="E222" s="31" t="s">
        <v>11</v>
      </c>
      <c r="F222" s="31" t="s">
        <v>100</v>
      </c>
      <c r="G222" s="31" t="s">
        <v>101</v>
      </c>
      <c r="H222" s="31" t="s">
        <v>102</v>
      </c>
      <c r="I222" s="31" t="s">
        <v>631</v>
      </c>
      <c r="J222" s="33">
        <v>88344175</v>
      </c>
      <c r="K222" s="33">
        <v>75092549</v>
      </c>
      <c r="L222" s="31" t="s">
        <v>74</v>
      </c>
      <c r="M222" s="31" t="s">
        <v>634</v>
      </c>
      <c r="N222" s="31" t="s">
        <v>56</v>
      </c>
      <c r="O222" s="60" t="s">
        <v>866</v>
      </c>
      <c r="P222" s="61" t="s">
        <v>870</v>
      </c>
      <c r="Q222" s="61" t="s">
        <v>866</v>
      </c>
      <c r="R222" s="61" t="s">
        <v>871</v>
      </c>
      <c r="S222" s="61" t="s">
        <v>867</v>
      </c>
      <c r="T222" s="61" t="s">
        <v>872</v>
      </c>
      <c r="U222" s="54" t="str">
        <f t="shared" si="10"/>
        <v>trim 4/2024</v>
      </c>
      <c r="V222" s="61" t="s">
        <v>893</v>
      </c>
    </row>
    <row r="223" spans="2:22" s="34" customFormat="1" ht="105" x14ac:dyDescent="0.25">
      <c r="B223" s="31">
        <f t="shared" si="9"/>
        <v>18</v>
      </c>
      <c r="C223" s="31" t="s">
        <v>844</v>
      </c>
      <c r="D223" s="31" t="s">
        <v>845</v>
      </c>
      <c r="E223" s="31" t="s">
        <v>11</v>
      </c>
      <c r="F223" s="31" t="s">
        <v>103</v>
      </c>
      <c r="G223" s="31" t="s">
        <v>101</v>
      </c>
      <c r="H223" s="31" t="s">
        <v>102</v>
      </c>
      <c r="I223" s="31" t="s">
        <v>73</v>
      </c>
      <c r="J223" s="33">
        <v>25889060</v>
      </c>
      <c r="K223" s="33">
        <v>22005701</v>
      </c>
      <c r="L223" s="31" t="s">
        <v>74</v>
      </c>
      <c r="M223" s="31" t="s">
        <v>635</v>
      </c>
      <c r="N223" s="31" t="s">
        <v>98</v>
      </c>
      <c r="O223" s="60" t="s">
        <v>866</v>
      </c>
      <c r="P223" s="61" t="s">
        <v>868</v>
      </c>
      <c r="Q223" s="61" t="s">
        <v>868</v>
      </c>
      <c r="R223" s="61" t="s">
        <v>869</v>
      </c>
      <c r="S223" s="61" t="s">
        <v>870</v>
      </c>
      <c r="T223" s="61" t="s">
        <v>872</v>
      </c>
      <c r="U223" s="54" t="str">
        <f t="shared" si="10"/>
        <v>trim 4/2024</v>
      </c>
      <c r="V223" s="61" t="s">
        <v>893</v>
      </c>
    </row>
    <row r="224" spans="2:22" s="34" customFormat="1" ht="84" x14ac:dyDescent="0.25">
      <c r="B224" s="31">
        <f t="shared" si="9"/>
        <v>19</v>
      </c>
      <c r="C224" s="31" t="s">
        <v>844</v>
      </c>
      <c r="D224" s="31" t="s">
        <v>845</v>
      </c>
      <c r="E224" s="31" t="s">
        <v>16</v>
      </c>
      <c r="F224" s="31" t="s">
        <v>104</v>
      </c>
      <c r="G224" s="31" t="s">
        <v>105</v>
      </c>
      <c r="H224" s="31" t="s">
        <v>106</v>
      </c>
      <c r="I224" s="31" t="s">
        <v>631</v>
      </c>
      <c r="J224" s="33">
        <v>180771484.55294117</v>
      </c>
      <c r="K224" s="33">
        <v>153655761.87</v>
      </c>
      <c r="L224" s="31" t="s">
        <v>74</v>
      </c>
      <c r="M224" s="31" t="s">
        <v>636</v>
      </c>
      <c r="N224" s="31" t="s">
        <v>56</v>
      </c>
      <c r="O224" s="60" t="s">
        <v>866</v>
      </c>
      <c r="P224" s="61" t="s">
        <v>870</v>
      </c>
      <c r="Q224" s="61" t="s">
        <v>866</v>
      </c>
      <c r="R224" s="61" t="s">
        <v>870</v>
      </c>
      <c r="S224" s="61" t="s">
        <v>866</v>
      </c>
      <c r="T224" s="61" t="s">
        <v>871</v>
      </c>
      <c r="U224" s="54" t="str">
        <f t="shared" si="10"/>
        <v>trim 3/2024</v>
      </c>
      <c r="V224" s="61" t="s">
        <v>893</v>
      </c>
    </row>
    <row r="225" spans="1:22" s="34" customFormat="1" ht="84" x14ac:dyDescent="0.25">
      <c r="B225" s="31">
        <f t="shared" si="9"/>
        <v>20</v>
      </c>
      <c r="C225" s="31" t="s">
        <v>844</v>
      </c>
      <c r="D225" s="31" t="s">
        <v>845</v>
      </c>
      <c r="E225" s="31" t="s">
        <v>16</v>
      </c>
      <c r="F225" s="31" t="s">
        <v>107</v>
      </c>
      <c r="G225" s="31" t="s">
        <v>105</v>
      </c>
      <c r="H225" s="31" t="s">
        <v>106</v>
      </c>
      <c r="I225" s="31" t="s">
        <v>631</v>
      </c>
      <c r="J225" s="33">
        <v>53011162.505882353</v>
      </c>
      <c r="K225" s="33">
        <v>45059488.130000003</v>
      </c>
      <c r="L225" s="31" t="s">
        <v>74</v>
      </c>
      <c r="M225" s="31" t="s">
        <v>637</v>
      </c>
      <c r="N225" s="31" t="s">
        <v>108</v>
      </c>
      <c r="O225" s="60" t="s">
        <v>866</v>
      </c>
      <c r="P225" s="61" t="s">
        <v>870</v>
      </c>
      <c r="Q225" s="61" t="s">
        <v>867</v>
      </c>
      <c r="R225" s="61" t="s">
        <v>872</v>
      </c>
      <c r="S225" s="61" t="s">
        <v>869</v>
      </c>
      <c r="T225" s="61" t="s">
        <v>879</v>
      </c>
      <c r="U225" s="54" t="str">
        <f t="shared" si="10"/>
        <v>trim 2/2025</v>
      </c>
      <c r="V225" s="61" t="s">
        <v>893</v>
      </c>
    </row>
    <row r="226" spans="1:22" s="34" customFormat="1" ht="189" x14ac:dyDescent="0.25">
      <c r="B226" s="31">
        <f t="shared" si="9"/>
        <v>21</v>
      </c>
      <c r="C226" s="31" t="s">
        <v>844</v>
      </c>
      <c r="D226" s="31" t="s">
        <v>845</v>
      </c>
      <c r="E226" s="31" t="s">
        <v>13</v>
      </c>
      <c r="F226" s="31" t="s">
        <v>109</v>
      </c>
      <c r="G226" s="31" t="s">
        <v>110</v>
      </c>
      <c r="H226" s="31" t="s">
        <v>111</v>
      </c>
      <c r="I226" s="31" t="s">
        <v>73</v>
      </c>
      <c r="J226" s="33">
        <v>152941176.47058824</v>
      </c>
      <c r="K226" s="33">
        <v>130000000</v>
      </c>
      <c r="L226" s="31" t="s">
        <v>74</v>
      </c>
      <c r="M226" s="31" t="s">
        <v>638</v>
      </c>
      <c r="N226" s="31" t="s">
        <v>56</v>
      </c>
      <c r="O226" s="60" t="s">
        <v>866</v>
      </c>
      <c r="P226" s="61" t="s">
        <v>870</v>
      </c>
      <c r="Q226" s="61" t="s">
        <v>866</v>
      </c>
      <c r="R226" s="61" t="s">
        <v>870</v>
      </c>
      <c r="S226" s="61" t="s">
        <v>866</v>
      </c>
      <c r="T226" s="61" t="s">
        <v>871</v>
      </c>
      <c r="U226" s="54" t="str">
        <f t="shared" si="10"/>
        <v>trim 3/2024</v>
      </c>
      <c r="V226" s="61" t="s">
        <v>893</v>
      </c>
    </row>
    <row r="227" spans="1:22" s="34" customFormat="1" ht="252" x14ac:dyDescent="0.25">
      <c r="B227" s="31">
        <f t="shared" si="9"/>
        <v>22</v>
      </c>
      <c r="C227" s="31" t="s">
        <v>844</v>
      </c>
      <c r="D227" s="31" t="s">
        <v>845</v>
      </c>
      <c r="E227" s="31" t="s">
        <v>13</v>
      </c>
      <c r="F227" s="31" t="s">
        <v>1423</v>
      </c>
      <c r="G227" s="31" t="s">
        <v>1424</v>
      </c>
      <c r="H227" s="31" t="s">
        <v>111</v>
      </c>
      <c r="I227" s="31" t="s">
        <v>631</v>
      </c>
      <c r="J227" s="33">
        <v>44705882.350000001</v>
      </c>
      <c r="K227" s="33">
        <v>38031000</v>
      </c>
      <c r="L227" s="31" t="s">
        <v>74</v>
      </c>
      <c r="M227" s="31" t="s">
        <v>1425</v>
      </c>
      <c r="N227" s="31" t="s">
        <v>56</v>
      </c>
      <c r="O227" s="60" t="s">
        <v>867</v>
      </c>
      <c r="P227" s="61" t="s">
        <v>871</v>
      </c>
      <c r="Q227" s="61" t="s">
        <v>867</v>
      </c>
      <c r="R227" s="61" t="s">
        <v>872</v>
      </c>
      <c r="S227" s="61" t="s">
        <v>868</v>
      </c>
      <c r="T227" s="61" t="s">
        <v>872</v>
      </c>
      <c r="U227" s="54" t="str">
        <f t="shared" si="10"/>
        <v>trim 4/2024</v>
      </c>
      <c r="V227" s="61" t="s">
        <v>893</v>
      </c>
    </row>
    <row r="228" spans="1:22" s="34" customFormat="1" ht="42" x14ac:dyDescent="0.25">
      <c r="B228" s="31">
        <f t="shared" si="9"/>
        <v>23</v>
      </c>
      <c r="C228" s="31" t="s">
        <v>844</v>
      </c>
      <c r="D228" s="31" t="s">
        <v>845</v>
      </c>
      <c r="E228" s="31" t="s">
        <v>6</v>
      </c>
      <c r="F228" s="31" t="s">
        <v>112</v>
      </c>
      <c r="G228" s="31" t="s">
        <v>113</v>
      </c>
      <c r="H228" s="31" t="s">
        <v>114</v>
      </c>
      <c r="I228" s="31" t="s">
        <v>73</v>
      </c>
      <c r="J228" s="33">
        <v>13213373</v>
      </c>
      <c r="K228" s="33">
        <v>11231367</v>
      </c>
      <c r="L228" s="31" t="s">
        <v>74</v>
      </c>
      <c r="M228" s="31" t="s">
        <v>639</v>
      </c>
      <c r="N228" s="31" t="s">
        <v>57</v>
      </c>
      <c r="O228" s="60" t="s">
        <v>866</v>
      </c>
      <c r="P228" s="62" t="s">
        <v>866</v>
      </c>
      <c r="Q228" s="61" t="s">
        <v>866</v>
      </c>
      <c r="R228" s="62" t="s">
        <v>867</v>
      </c>
      <c r="S228" s="61" t="s">
        <v>868</v>
      </c>
      <c r="T228" s="61" t="s">
        <v>869</v>
      </c>
      <c r="U228" s="54" t="str">
        <f t="shared" si="10"/>
        <v>trim 1/2024</v>
      </c>
      <c r="V228" s="61" t="s">
        <v>893</v>
      </c>
    </row>
    <row r="229" spans="1:22" s="34" customFormat="1" ht="63" x14ac:dyDescent="0.25">
      <c r="B229" s="31">
        <f t="shared" si="9"/>
        <v>24</v>
      </c>
      <c r="C229" s="31" t="s">
        <v>844</v>
      </c>
      <c r="D229" s="31" t="s">
        <v>845</v>
      </c>
      <c r="E229" s="31" t="s">
        <v>6</v>
      </c>
      <c r="F229" s="31" t="s">
        <v>115</v>
      </c>
      <c r="G229" s="31" t="s">
        <v>116</v>
      </c>
      <c r="H229" s="31" t="s">
        <v>114</v>
      </c>
      <c r="I229" s="31" t="s">
        <v>73</v>
      </c>
      <c r="J229" s="33">
        <v>13893039</v>
      </c>
      <c r="K229" s="33">
        <v>11279745</v>
      </c>
      <c r="L229" s="31" t="s">
        <v>74</v>
      </c>
      <c r="M229" s="31" t="s">
        <v>640</v>
      </c>
      <c r="N229" s="31" t="s">
        <v>57</v>
      </c>
      <c r="O229" s="60" t="s">
        <v>866</v>
      </c>
      <c r="P229" s="61" t="s">
        <v>868</v>
      </c>
      <c r="Q229" s="61" t="s">
        <v>867</v>
      </c>
      <c r="R229" s="61" t="s">
        <v>869</v>
      </c>
      <c r="S229" s="61" t="s">
        <v>869</v>
      </c>
      <c r="T229" s="61" t="s">
        <v>872</v>
      </c>
      <c r="U229" s="54" t="str">
        <f t="shared" si="10"/>
        <v>trim 4/2024</v>
      </c>
      <c r="V229" s="61" t="s">
        <v>893</v>
      </c>
    </row>
    <row r="230" spans="1:22" s="34" customFormat="1" ht="63" x14ac:dyDescent="0.25">
      <c r="B230" s="31">
        <f t="shared" si="9"/>
        <v>25</v>
      </c>
      <c r="C230" s="31" t="s">
        <v>844</v>
      </c>
      <c r="D230" s="31" t="s">
        <v>845</v>
      </c>
      <c r="E230" s="31" t="s">
        <v>6</v>
      </c>
      <c r="F230" s="31" t="s">
        <v>117</v>
      </c>
      <c r="G230" s="31" t="s">
        <v>118</v>
      </c>
      <c r="H230" s="31" t="s">
        <v>114</v>
      </c>
      <c r="I230" s="31" t="s">
        <v>73</v>
      </c>
      <c r="J230" s="33">
        <v>42184466</v>
      </c>
      <c r="K230" s="33">
        <v>11662772</v>
      </c>
      <c r="L230" s="31" t="s">
        <v>74</v>
      </c>
      <c r="M230" s="31" t="s">
        <v>641</v>
      </c>
      <c r="N230" s="31" t="s">
        <v>57</v>
      </c>
      <c r="O230" s="60" t="s">
        <v>867</v>
      </c>
      <c r="P230" s="61" t="s">
        <v>868</v>
      </c>
      <c r="Q230" s="61" t="s">
        <v>867</v>
      </c>
      <c r="R230" s="61" t="s">
        <v>870</v>
      </c>
      <c r="S230" s="61" t="s">
        <v>870</v>
      </c>
      <c r="T230" s="61" t="s">
        <v>872</v>
      </c>
      <c r="U230" s="54" t="str">
        <f t="shared" si="10"/>
        <v>trim 4/2024</v>
      </c>
      <c r="V230" s="61" t="s">
        <v>893</v>
      </c>
    </row>
    <row r="231" spans="1:22" s="34" customFormat="1" ht="42" x14ac:dyDescent="0.25">
      <c r="B231" s="31">
        <f t="shared" si="9"/>
        <v>26</v>
      </c>
      <c r="C231" s="31" t="s">
        <v>844</v>
      </c>
      <c r="D231" s="31" t="s">
        <v>845</v>
      </c>
      <c r="E231" s="31" t="s">
        <v>6</v>
      </c>
      <c r="F231" s="31" t="s">
        <v>119</v>
      </c>
      <c r="G231" s="31" t="s">
        <v>120</v>
      </c>
      <c r="H231" s="31" t="s">
        <v>114</v>
      </c>
      <c r="I231" s="31" t="s">
        <v>73</v>
      </c>
      <c r="J231" s="33">
        <v>23885959</v>
      </c>
      <c r="K231" s="33">
        <v>20303065</v>
      </c>
      <c r="L231" s="31" t="s">
        <v>74</v>
      </c>
      <c r="M231" s="31" t="s">
        <v>641</v>
      </c>
      <c r="N231" s="31" t="s">
        <v>57</v>
      </c>
      <c r="O231" s="60" t="s">
        <v>867</v>
      </c>
      <c r="P231" s="60" t="s">
        <v>869</v>
      </c>
      <c r="Q231" s="61" t="s">
        <v>867</v>
      </c>
      <c r="R231" s="61" t="s">
        <v>870</v>
      </c>
      <c r="S231" s="61" t="s">
        <v>870</v>
      </c>
      <c r="T231" s="61" t="s">
        <v>880</v>
      </c>
      <c r="U231" s="54" t="str">
        <f t="shared" si="10"/>
        <v>trim 1/2025</v>
      </c>
      <c r="V231" s="61" t="s">
        <v>893</v>
      </c>
    </row>
    <row r="232" spans="1:22" s="34" customFormat="1" ht="84" x14ac:dyDescent="0.25">
      <c r="B232" s="31">
        <f t="shared" si="9"/>
        <v>27</v>
      </c>
      <c r="C232" s="31" t="s">
        <v>844</v>
      </c>
      <c r="D232" s="31" t="s">
        <v>845</v>
      </c>
      <c r="E232" s="31" t="s">
        <v>17</v>
      </c>
      <c r="F232" s="31" t="s">
        <v>121</v>
      </c>
      <c r="G232" s="31" t="s">
        <v>122</v>
      </c>
      <c r="H232" s="31" t="s">
        <v>123</v>
      </c>
      <c r="I232" s="31" t="s">
        <v>631</v>
      </c>
      <c r="J232" s="33">
        <v>15449710.588235294</v>
      </c>
      <c r="K232" s="33">
        <v>13132254</v>
      </c>
      <c r="L232" s="31" t="s">
        <v>74</v>
      </c>
      <c r="M232" s="31" t="s">
        <v>917</v>
      </c>
      <c r="N232" s="31" t="s">
        <v>57</v>
      </c>
      <c r="O232" s="60" t="s">
        <v>867</v>
      </c>
      <c r="P232" s="61" t="s">
        <v>868</v>
      </c>
      <c r="Q232" s="61" t="s">
        <v>867</v>
      </c>
      <c r="R232" s="61" t="s">
        <v>869</v>
      </c>
      <c r="S232" s="61" t="s">
        <v>869</v>
      </c>
      <c r="T232" s="61" t="s">
        <v>872</v>
      </c>
      <c r="U232" s="54" t="str">
        <f t="shared" si="10"/>
        <v>trim 4/2024</v>
      </c>
      <c r="V232" s="61" t="s">
        <v>893</v>
      </c>
    </row>
    <row r="233" spans="1:22" s="34" customFormat="1" ht="84" x14ac:dyDescent="0.25">
      <c r="B233" s="31">
        <f t="shared" si="9"/>
        <v>28</v>
      </c>
      <c r="C233" s="31" t="s">
        <v>844</v>
      </c>
      <c r="D233" s="31" t="s">
        <v>845</v>
      </c>
      <c r="E233" s="31" t="s">
        <v>17</v>
      </c>
      <c r="F233" s="31" t="s">
        <v>1426</v>
      </c>
      <c r="G233" s="31" t="s">
        <v>122</v>
      </c>
      <c r="H233" s="31" t="s">
        <v>123</v>
      </c>
      <c r="I233" s="31" t="s">
        <v>631</v>
      </c>
      <c r="J233" s="33">
        <v>7387760</v>
      </c>
      <c r="K233" s="33">
        <v>6279596</v>
      </c>
      <c r="L233" s="31" t="s">
        <v>74</v>
      </c>
      <c r="M233" s="31" t="s">
        <v>1427</v>
      </c>
      <c r="N233" s="31" t="s">
        <v>57</v>
      </c>
      <c r="O233" s="60" t="s">
        <v>867</v>
      </c>
      <c r="P233" s="60" t="s">
        <v>869</v>
      </c>
      <c r="Q233" s="61" t="s">
        <v>867</v>
      </c>
      <c r="R233" s="60" t="s">
        <v>870</v>
      </c>
      <c r="S233" s="61" t="s">
        <v>870</v>
      </c>
      <c r="T233" s="61" t="s">
        <v>872</v>
      </c>
      <c r="U233" s="54" t="str">
        <f t="shared" si="10"/>
        <v>trim 4/2024</v>
      </c>
      <c r="V233" s="61" t="s">
        <v>893</v>
      </c>
    </row>
    <row r="234" spans="1:22" s="34" customFormat="1" ht="84" x14ac:dyDescent="0.25">
      <c r="B234" s="31">
        <f t="shared" si="9"/>
        <v>29</v>
      </c>
      <c r="C234" s="31" t="s">
        <v>844</v>
      </c>
      <c r="D234" s="31" t="s">
        <v>845</v>
      </c>
      <c r="E234" s="31" t="s">
        <v>17</v>
      </c>
      <c r="F234" s="31" t="s">
        <v>1428</v>
      </c>
      <c r="G234" s="31" t="s">
        <v>122</v>
      </c>
      <c r="H234" s="31" t="s">
        <v>123</v>
      </c>
      <c r="I234" s="31" t="s">
        <v>73</v>
      </c>
      <c r="J234" s="33">
        <v>8061950.5882352944</v>
      </c>
      <c r="K234" s="33">
        <v>6852658</v>
      </c>
      <c r="L234" s="31" t="s">
        <v>74</v>
      </c>
      <c r="M234" s="31" t="s">
        <v>1429</v>
      </c>
      <c r="N234" s="31" t="s">
        <v>57</v>
      </c>
      <c r="O234" s="60" t="s">
        <v>867</v>
      </c>
      <c r="P234" s="60" t="s">
        <v>869</v>
      </c>
      <c r="Q234" s="61" t="s">
        <v>868</v>
      </c>
      <c r="R234" s="61" t="s">
        <v>870</v>
      </c>
      <c r="S234" s="61" t="s">
        <v>870</v>
      </c>
      <c r="T234" s="61" t="s">
        <v>872</v>
      </c>
      <c r="U234" s="54" t="str">
        <f t="shared" si="10"/>
        <v>trim 4/2024</v>
      </c>
      <c r="V234" s="61" t="s">
        <v>893</v>
      </c>
    </row>
    <row r="235" spans="1:22" s="34" customFormat="1" ht="105" x14ac:dyDescent="0.25">
      <c r="B235" s="31">
        <f t="shared" si="9"/>
        <v>30</v>
      </c>
      <c r="C235" s="31" t="s">
        <v>844</v>
      </c>
      <c r="D235" s="31" t="s">
        <v>845</v>
      </c>
      <c r="E235" s="31" t="s">
        <v>124</v>
      </c>
      <c r="F235" s="31" t="s">
        <v>125</v>
      </c>
      <c r="G235" s="31" t="s">
        <v>126</v>
      </c>
      <c r="H235" s="31" t="s">
        <v>127</v>
      </c>
      <c r="I235" s="31" t="s">
        <v>631</v>
      </c>
      <c r="J235" s="33">
        <v>143535217.64705881</v>
      </c>
      <c r="K235" s="33">
        <v>122004935</v>
      </c>
      <c r="L235" s="31" t="s">
        <v>74</v>
      </c>
      <c r="M235" s="31" t="s">
        <v>642</v>
      </c>
      <c r="N235" s="31" t="s">
        <v>56</v>
      </c>
      <c r="O235" s="60" t="s">
        <v>867</v>
      </c>
      <c r="P235" s="61" t="s">
        <v>871</v>
      </c>
      <c r="Q235" s="61" t="s">
        <v>867</v>
      </c>
      <c r="R235" s="61" t="s">
        <v>871</v>
      </c>
      <c r="S235" s="61" t="s">
        <v>868</v>
      </c>
      <c r="T235" s="61" t="s">
        <v>872</v>
      </c>
      <c r="U235" s="54" t="str">
        <f t="shared" si="10"/>
        <v>trim 4/2024</v>
      </c>
      <c r="V235" s="61" t="s">
        <v>893</v>
      </c>
    </row>
    <row r="236" spans="1:22" s="34" customFormat="1" ht="105" x14ac:dyDescent="0.25">
      <c r="B236" s="31">
        <f t="shared" si="9"/>
        <v>31</v>
      </c>
      <c r="C236" s="31" t="s">
        <v>844</v>
      </c>
      <c r="D236" s="31" t="s">
        <v>845</v>
      </c>
      <c r="E236" s="31" t="s">
        <v>124</v>
      </c>
      <c r="F236" s="31" t="s">
        <v>125</v>
      </c>
      <c r="G236" s="31" t="s">
        <v>128</v>
      </c>
      <c r="H236" s="31" t="s">
        <v>127</v>
      </c>
      <c r="I236" s="31" t="s">
        <v>631</v>
      </c>
      <c r="J236" s="33">
        <v>41830465.882352941</v>
      </c>
      <c r="K236" s="33">
        <v>35555896</v>
      </c>
      <c r="L236" s="31" t="s">
        <v>74</v>
      </c>
      <c r="M236" s="31" t="s">
        <v>643</v>
      </c>
      <c r="N236" s="31" t="s">
        <v>98</v>
      </c>
      <c r="O236" s="60" t="s">
        <v>867</v>
      </c>
      <c r="P236" s="61" t="s">
        <v>871</v>
      </c>
      <c r="Q236" s="61" t="s">
        <v>868</v>
      </c>
      <c r="R236" s="61" t="s">
        <v>872</v>
      </c>
      <c r="S236" s="61" t="s">
        <v>870</v>
      </c>
      <c r="T236" s="61" t="s">
        <v>879</v>
      </c>
      <c r="U236" s="54" t="str">
        <f t="shared" si="10"/>
        <v>trim 2/2025</v>
      </c>
      <c r="V236" s="61" t="s">
        <v>893</v>
      </c>
    </row>
    <row r="237" spans="1:22" s="25" customFormat="1" ht="69.75" x14ac:dyDescent="0.25">
      <c r="A237" s="21"/>
      <c r="B237" s="22">
        <v>31</v>
      </c>
      <c r="C237" s="22" t="s">
        <v>929</v>
      </c>
      <c r="D237" s="22" t="s">
        <v>930</v>
      </c>
      <c r="E237" s="22" t="s">
        <v>1430</v>
      </c>
      <c r="F237" s="22"/>
      <c r="G237" s="22"/>
      <c r="H237" s="22"/>
      <c r="I237" s="22"/>
      <c r="J237" s="24">
        <f>SUM(J206:J236)</f>
        <v>1263016253.182941</v>
      </c>
      <c r="K237" s="24">
        <f>SUM(K206:K236)</f>
        <v>1048871453</v>
      </c>
      <c r="L237" s="22"/>
      <c r="M237" s="22"/>
      <c r="N237" s="22"/>
      <c r="O237" s="70"/>
      <c r="P237" s="71"/>
      <c r="Q237" s="71"/>
      <c r="R237" s="71"/>
      <c r="S237" s="71"/>
      <c r="T237" s="71"/>
      <c r="U237" s="70"/>
      <c r="V237" s="70"/>
    </row>
    <row r="238" spans="1:22" s="35" customFormat="1" ht="84" x14ac:dyDescent="0.25">
      <c r="B238" s="31">
        <v>1</v>
      </c>
      <c r="C238" s="31" t="s">
        <v>846</v>
      </c>
      <c r="D238" s="31" t="s">
        <v>847</v>
      </c>
      <c r="E238" s="31" t="s">
        <v>9</v>
      </c>
      <c r="F238" s="31" t="s">
        <v>219</v>
      </c>
      <c r="G238" s="31" t="s">
        <v>220</v>
      </c>
      <c r="H238" s="31" t="s">
        <v>644</v>
      </c>
      <c r="I238" s="31" t="s">
        <v>865</v>
      </c>
      <c r="J238" s="33">
        <v>45000000</v>
      </c>
      <c r="K238" s="33">
        <v>18000000</v>
      </c>
      <c r="L238" s="31" t="s">
        <v>74</v>
      </c>
      <c r="M238" s="31" t="s">
        <v>645</v>
      </c>
      <c r="N238" s="31" t="s">
        <v>56</v>
      </c>
      <c r="O238" s="60" t="s">
        <v>867</v>
      </c>
      <c r="P238" s="60" t="s">
        <v>869</v>
      </c>
      <c r="Q238" s="61" t="s">
        <v>867</v>
      </c>
      <c r="R238" s="61" t="s">
        <v>868</v>
      </c>
      <c r="S238" s="61" t="s">
        <v>868</v>
      </c>
      <c r="T238" s="61" t="s">
        <v>868</v>
      </c>
      <c r="U238" s="61" t="s">
        <v>868</v>
      </c>
      <c r="V238" s="61" t="s">
        <v>893</v>
      </c>
    </row>
    <row r="239" spans="1:22" s="35" customFormat="1" ht="63" x14ac:dyDescent="0.25">
      <c r="B239" s="31">
        <f>B238+1</f>
        <v>2</v>
      </c>
      <c r="C239" s="31" t="s">
        <v>846</v>
      </c>
      <c r="D239" s="31" t="s">
        <v>847</v>
      </c>
      <c r="E239" s="31" t="s">
        <v>12</v>
      </c>
      <c r="F239" s="31" t="s">
        <v>221</v>
      </c>
      <c r="G239" s="31" t="s">
        <v>222</v>
      </c>
      <c r="H239" s="31" t="s">
        <v>646</v>
      </c>
      <c r="I239" s="31" t="s">
        <v>865</v>
      </c>
      <c r="J239" s="33">
        <v>97500000</v>
      </c>
      <c r="K239" s="33">
        <v>39000000</v>
      </c>
      <c r="L239" s="31" t="s">
        <v>74</v>
      </c>
      <c r="M239" s="31" t="s">
        <v>645</v>
      </c>
      <c r="N239" s="31" t="s">
        <v>57</v>
      </c>
      <c r="O239" s="60" t="s">
        <v>867</v>
      </c>
      <c r="P239" s="61" t="s">
        <v>868</v>
      </c>
      <c r="Q239" s="61" t="s">
        <v>866</v>
      </c>
      <c r="R239" s="61" t="s">
        <v>868</v>
      </c>
      <c r="S239" s="61" t="s">
        <v>868</v>
      </c>
      <c r="T239" s="61" t="s">
        <v>868</v>
      </c>
      <c r="U239" s="61" t="s">
        <v>868</v>
      </c>
      <c r="V239" s="61" t="s">
        <v>893</v>
      </c>
    </row>
    <row r="240" spans="1:22" s="35" customFormat="1" ht="63" x14ac:dyDescent="0.25">
      <c r="B240" s="31">
        <f t="shared" ref="B240:B258" si="11">B239+1</f>
        <v>3</v>
      </c>
      <c r="C240" s="31" t="s">
        <v>846</v>
      </c>
      <c r="D240" s="31" t="s">
        <v>847</v>
      </c>
      <c r="E240" s="31" t="s">
        <v>12</v>
      </c>
      <c r="F240" s="31" t="s">
        <v>223</v>
      </c>
      <c r="G240" s="31" t="s">
        <v>222</v>
      </c>
      <c r="H240" s="31" t="s">
        <v>647</v>
      </c>
      <c r="I240" s="31" t="s">
        <v>865</v>
      </c>
      <c r="J240" s="33">
        <v>43233000</v>
      </c>
      <c r="K240" s="33">
        <v>17293200</v>
      </c>
      <c r="L240" s="31" t="s">
        <v>74</v>
      </c>
      <c r="M240" s="31" t="s">
        <v>648</v>
      </c>
      <c r="N240" s="31" t="s">
        <v>57</v>
      </c>
      <c r="O240" s="60" t="s">
        <v>867</v>
      </c>
      <c r="P240" s="61" t="s">
        <v>868</v>
      </c>
      <c r="Q240" s="61" t="s">
        <v>866</v>
      </c>
      <c r="R240" s="61" t="s">
        <v>868</v>
      </c>
      <c r="S240" s="61" t="s">
        <v>868</v>
      </c>
      <c r="T240" s="61" t="s">
        <v>868</v>
      </c>
      <c r="U240" s="61" t="s">
        <v>868</v>
      </c>
      <c r="V240" s="61" t="s">
        <v>893</v>
      </c>
    </row>
    <row r="241" spans="2:22" s="35" customFormat="1" ht="63" x14ac:dyDescent="0.25">
      <c r="B241" s="31">
        <f t="shared" si="11"/>
        <v>4</v>
      </c>
      <c r="C241" s="31" t="s">
        <v>846</v>
      </c>
      <c r="D241" s="31" t="s">
        <v>847</v>
      </c>
      <c r="E241" s="31" t="s">
        <v>12</v>
      </c>
      <c r="F241" s="31" t="s">
        <v>224</v>
      </c>
      <c r="G241" s="31" t="s">
        <v>222</v>
      </c>
      <c r="H241" s="31" t="s">
        <v>649</v>
      </c>
      <c r="I241" s="31" t="s">
        <v>865</v>
      </c>
      <c r="J241" s="33">
        <v>5367000</v>
      </c>
      <c r="K241" s="33">
        <v>2146800</v>
      </c>
      <c r="L241" s="31" t="s">
        <v>74</v>
      </c>
      <c r="M241" s="31" t="s">
        <v>648</v>
      </c>
      <c r="N241" s="31" t="s">
        <v>57</v>
      </c>
      <c r="O241" s="60" t="s">
        <v>867</v>
      </c>
      <c r="P241" s="60" t="s">
        <v>869</v>
      </c>
      <c r="Q241" s="61" t="s">
        <v>867</v>
      </c>
      <c r="R241" s="61" t="s">
        <v>869</v>
      </c>
      <c r="S241" s="61" t="s">
        <v>869</v>
      </c>
      <c r="T241" s="61" t="s">
        <v>869</v>
      </c>
      <c r="U241" s="61" t="s">
        <v>869</v>
      </c>
      <c r="V241" s="61" t="s">
        <v>893</v>
      </c>
    </row>
    <row r="242" spans="2:22" s="35" customFormat="1" ht="105" x14ac:dyDescent="0.25">
      <c r="B242" s="31">
        <f t="shared" si="11"/>
        <v>5</v>
      </c>
      <c r="C242" s="31" t="s">
        <v>846</v>
      </c>
      <c r="D242" s="31" t="s">
        <v>847</v>
      </c>
      <c r="E242" s="31" t="s">
        <v>175</v>
      </c>
      <c r="F242" s="31" t="s">
        <v>225</v>
      </c>
      <c r="G242" s="31" t="s">
        <v>226</v>
      </c>
      <c r="H242" s="31" t="s">
        <v>650</v>
      </c>
      <c r="I242" s="31" t="s">
        <v>865</v>
      </c>
      <c r="J242" s="33">
        <v>11400000</v>
      </c>
      <c r="K242" s="33">
        <v>4560000</v>
      </c>
      <c r="L242" s="31" t="s">
        <v>74</v>
      </c>
      <c r="M242" s="31" t="s">
        <v>648</v>
      </c>
      <c r="N242" s="31" t="s">
        <v>57</v>
      </c>
      <c r="O242" s="60" t="s">
        <v>867</v>
      </c>
      <c r="P242" s="60" t="s">
        <v>869</v>
      </c>
      <c r="Q242" s="61" t="s">
        <v>867</v>
      </c>
      <c r="R242" s="61" t="s">
        <v>869</v>
      </c>
      <c r="S242" s="61" t="s">
        <v>869</v>
      </c>
      <c r="T242" s="61" t="s">
        <v>869</v>
      </c>
      <c r="U242" s="61" t="s">
        <v>869</v>
      </c>
      <c r="V242" s="61" t="s">
        <v>893</v>
      </c>
    </row>
    <row r="243" spans="2:22" s="35" customFormat="1" ht="105" x14ac:dyDescent="0.25">
      <c r="B243" s="31">
        <f t="shared" si="11"/>
        <v>6</v>
      </c>
      <c r="C243" s="31" t="s">
        <v>846</v>
      </c>
      <c r="D243" s="31" t="s">
        <v>847</v>
      </c>
      <c r="E243" s="31" t="s">
        <v>164</v>
      </c>
      <c r="F243" s="31" t="s">
        <v>227</v>
      </c>
      <c r="G243" s="31" t="s">
        <v>228</v>
      </c>
      <c r="H243" s="31" t="s">
        <v>651</v>
      </c>
      <c r="I243" s="31" t="s">
        <v>865</v>
      </c>
      <c r="J243" s="33">
        <v>22500000</v>
      </c>
      <c r="K243" s="33">
        <v>9000000</v>
      </c>
      <c r="L243" s="31" t="s">
        <v>74</v>
      </c>
      <c r="M243" s="31" t="s">
        <v>652</v>
      </c>
      <c r="N243" s="31" t="s">
        <v>57</v>
      </c>
      <c r="O243" s="60" t="s">
        <v>867</v>
      </c>
      <c r="P243" s="60" t="s">
        <v>869</v>
      </c>
      <c r="Q243" s="61" t="s">
        <v>867</v>
      </c>
      <c r="R243" s="61" t="s">
        <v>869</v>
      </c>
      <c r="S243" s="61" t="s">
        <v>869</v>
      </c>
      <c r="T243" s="61" t="s">
        <v>869</v>
      </c>
      <c r="U243" s="61" t="s">
        <v>869</v>
      </c>
      <c r="V243" s="61" t="s">
        <v>893</v>
      </c>
    </row>
    <row r="244" spans="2:22" s="35" customFormat="1" ht="105" x14ac:dyDescent="0.25">
      <c r="B244" s="31">
        <f t="shared" si="11"/>
        <v>7</v>
      </c>
      <c r="C244" s="31" t="s">
        <v>846</v>
      </c>
      <c r="D244" s="31" t="s">
        <v>847</v>
      </c>
      <c r="E244" s="31" t="s">
        <v>16</v>
      </c>
      <c r="F244" s="31" t="s">
        <v>229</v>
      </c>
      <c r="G244" s="31" t="s">
        <v>230</v>
      </c>
      <c r="H244" s="31" t="s">
        <v>653</v>
      </c>
      <c r="I244" s="31" t="s">
        <v>865</v>
      </c>
      <c r="J244" s="33">
        <v>150650000</v>
      </c>
      <c r="K244" s="33">
        <v>60260000</v>
      </c>
      <c r="L244" s="31" t="s">
        <v>74</v>
      </c>
      <c r="M244" s="31" t="s">
        <v>654</v>
      </c>
      <c r="N244" s="31" t="s">
        <v>56</v>
      </c>
      <c r="O244" s="60" t="s">
        <v>867</v>
      </c>
      <c r="P244" s="60" t="s">
        <v>869</v>
      </c>
      <c r="Q244" s="61" t="s">
        <v>867</v>
      </c>
      <c r="R244" s="61" t="s">
        <v>868</v>
      </c>
      <c r="S244" s="61" t="s">
        <v>868</v>
      </c>
      <c r="T244" s="61" t="s">
        <v>868</v>
      </c>
      <c r="U244" s="61" t="s">
        <v>868</v>
      </c>
      <c r="V244" s="61" t="s">
        <v>893</v>
      </c>
    </row>
    <row r="245" spans="2:22" s="35" customFormat="1" ht="126" x14ac:dyDescent="0.25">
      <c r="B245" s="31">
        <f t="shared" si="11"/>
        <v>8</v>
      </c>
      <c r="C245" s="31" t="s">
        <v>846</v>
      </c>
      <c r="D245" s="31" t="s">
        <v>847</v>
      </c>
      <c r="E245" s="31" t="s">
        <v>13</v>
      </c>
      <c r="F245" s="31" t="s">
        <v>231</v>
      </c>
      <c r="G245" s="31" t="s">
        <v>232</v>
      </c>
      <c r="H245" s="31" t="s">
        <v>655</v>
      </c>
      <c r="I245" s="31" t="s">
        <v>865</v>
      </c>
      <c r="J245" s="33">
        <v>37500175</v>
      </c>
      <c r="K245" s="33">
        <v>15000070</v>
      </c>
      <c r="L245" s="31" t="s">
        <v>74</v>
      </c>
      <c r="M245" s="31" t="s">
        <v>656</v>
      </c>
      <c r="N245" s="32" t="s">
        <v>56</v>
      </c>
      <c r="O245" s="60" t="s">
        <v>868</v>
      </c>
      <c r="P245" s="60" t="s">
        <v>869</v>
      </c>
      <c r="Q245" s="61" t="s">
        <v>868</v>
      </c>
      <c r="R245" s="61" t="s">
        <v>869</v>
      </c>
      <c r="S245" s="61" t="s">
        <v>869</v>
      </c>
      <c r="T245" s="61" t="s">
        <v>869</v>
      </c>
      <c r="U245" s="61" t="s">
        <v>869</v>
      </c>
      <c r="V245" s="61" t="s">
        <v>893</v>
      </c>
    </row>
    <row r="246" spans="2:22" s="35" customFormat="1" ht="126" x14ac:dyDescent="0.25">
      <c r="B246" s="31">
        <f t="shared" si="11"/>
        <v>9</v>
      </c>
      <c r="C246" s="31" t="s">
        <v>846</v>
      </c>
      <c r="D246" s="31" t="s">
        <v>847</v>
      </c>
      <c r="E246" s="31" t="s">
        <v>13</v>
      </c>
      <c r="F246" s="31" t="s">
        <v>233</v>
      </c>
      <c r="G246" s="31" t="s">
        <v>232</v>
      </c>
      <c r="H246" s="31" t="s">
        <v>655</v>
      </c>
      <c r="I246" s="31" t="s">
        <v>865</v>
      </c>
      <c r="J246" s="33">
        <v>31250000</v>
      </c>
      <c r="K246" s="33">
        <v>12500000</v>
      </c>
      <c r="L246" s="31" t="s">
        <v>74</v>
      </c>
      <c r="M246" s="31" t="s">
        <v>657</v>
      </c>
      <c r="N246" s="32" t="s">
        <v>56</v>
      </c>
      <c r="O246" s="60" t="s">
        <v>868</v>
      </c>
      <c r="P246" s="60" t="s">
        <v>869</v>
      </c>
      <c r="Q246" s="61" t="s">
        <v>868</v>
      </c>
      <c r="R246" s="61" t="s">
        <v>869</v>
      </c>
      <c r="S246" s="61" t="s">
        <v>869</v>
      </c>
      <c r="T246" s="61" t="s">
        <v>869</v>
      </c>
      <c r="U246" s="61" t="s">
        <v>869</v>
      </c>
      <c r="V246" s="61" t="s">
        <v>893</v>
      </c>
    </row>
    <row r="247" spans="2:22" s="35" customFormat="1" ht="126" x14ac:dyDescent="0.25">
      <c r="B247" s="31">
        <f t="shared" si="11"/>
        <v>10</v>
      </c>
      <c r="C247" s="31" t="s">
        <v>846</v>
      </c>
      <c r="D247" s="31" t="s">
        <v>847</v>
      </c>
      <c r="E247" s="31" t="s">
        <v>13</v>
      </c>
      <c r="F247" s="31" t="s">
        <v>234</v>
      </c>
      <c r="G247" s="31" t="s">
        <v>232</v>
      </c>
      <c r="H247" s="83" t="s">
        <v>655</v>
      </c>
      <c r="I247" s="31" t="s">
        <v>865</v>
      </c>
      <c r="J247" s="33">
        <v>37500000</v>
      </c>
      <c r="K247" s="33">
        <v>15000000</v>
      </c>
      <c r="L247" s="31" t="s">
        <v>74</v>
      </c>
      <c r="M247" s="31" t="s">
        <v>657</v>
      </c>
      <c r="N247" s="32" t="s">
        <v>56</v>
      </c>
      <c r="O247" s="60" t="s">
        <v>868</v>
      </c>
      <c r="P247" s="60" t="s">
        <v>869</v>
      </c>
      <c r="Q247" s="61" t="s">
        <v>868</v>
      </c>
      <c r="R247" s="61" t="s">
        <v>869</v>
      </c>
      <c r="S247" s="61" t="s">
        <v>869</v>
      </c>
      <c r="T247" s="61" t="s">
        <v>869</v>
      </c>
      <c r="U247" s="61" t="s">
        <v>869</v>
      </c>
      <c r="V247" s="61" t="s">
        <v>893</v>
      </c>
    </row>
    <row r="248" spans="2:22" s="35" customFormat="1" ht="168" x14ac:dyDescent="0.25">
      <c r="B248" s="31">
        <f t="shared" si="11"/>
        <v>11</v>
      </c>
      <c r="C248" s="31" t="s">
        <v>846</v>
      </c>
      <c r="D248" s="31" t="s">
        <v>847</v>
      </c>
      <c r="E248" s="31" t="s">
        <v>6</v>
      </c>
      <c r="F248" s="31" t="s">
        <v>235</v>
      </c>
      <c r="G248" s="31" t="s">
        <v>236</v>
      </c>
      <c r="H248" s="31" t="s">
        <v>658</v>
      </c>
      <c r="I248" s="31" t="s">
        <v>865</v>
      </c>
      <c r="J248" s="33">
        <v>14615939.200000001</v>
      </c>
      <c r="K248" s="33">
        <v>5846375.6000000006</v>
      </c>
      <c r="L248" s="31" t="s">
        <v>74</v>
      </c>
      <c r="M248" s="31" t="s">
        <v>659</v>
      </c>
      <c r="N248" s="31" t="s">
        <v>57</v>
      </c>
      <c r="O248" s="60" t="s">
        <v>867</v>
      </c>
      <c r="P248" s="60" t="s">
        <v>869</v>
      </c>
      <c r="Q248" s="61" t="s">
        <v>867</v>
      </c>
      <c r="R248" s="61" t="s">
        <v>868</v>
      </c>
      <c r="S248" s="61" t="s">
        <v>868</v>
      </c>
      <c r="T248" s="61" t="s">
        <v>868</v>
      </c>
      <c r="U248" s="61" t="s">
        <v>868</v>
      </c>
      <c r="V248" s="61" t="s">
        <v>893</v>
      </c>
    </row>
    <row r="249" spans="2:22" s="35" customFormat="1" ht="168" x14ac:dyDescent="0.25">
      <c r="B249" s="31">
        <f t="shared" si="11"/>
        <v>12</v>
      </c>
      <c r="C249" s="31" t="s">
        <v>846</v>
      </c>
      <c r="D249" s="31" t="s">
        <v>847</v>
      </c>
      <c r="E249" s="31" t="s">
        <v>6</v>
      </c>
      <c r="F249" s="31" t="s">
        <v>237</v>
      </c>
      <c r="G249" s="31" t="s">
        <v>236</v>
      </c>
      <c r="H249" s="31" t="s">
        <v>658</v>
      </c>
      <c r="I249" s="31" t="s">
        <v>865</v>
      </c>
      <c r="J249" s="33">
        <v>35026564.800000004</v>
      </c>
      <c r="K249" s="33">
        <v>14010626</v>
      </c>
      <c r="L249" s="31" t="s">
        <v>74</v>
      </c>
      <c r="M249" s="31" t="s">
        <v>659</v>
      </c>
      <c r="N249" s="31" t="s">
        <v>57</v>
      </c>
      <c r="O249" s="60" t="s">
        <v>867</v>
      </c>
      <c r="P249" s="60" t="s">
        <v>869</v>
      </c>
      <c r="Q249" s="61" t="s">
        <v>867</v>
      </c>
      <c r="R249" s="61" t="s">
        <v>869</v>
      </c>
      <c r="S249" s="61" t="s">
        <v>869</v>
      </c>
      <c r="T249" s="61" t="s">
        <v>869</v>
      </c>
      <c r="U249" s="61" t="s">
        <v>869</v>
      </c>
      <c r="V249" s="61" t="s">
        <v>893</v>
      </c>
    </row>
    <row r="250" spans="2:22" s="35" customFormat="1" ht="168" x14ac:dyDescent="0.25">
      <c r="B250" s="31">
        <f t="shared" si="11"/>
        <v>13</v>
      </c>
      <c r="C250" s="31" t="s">
        <v>846</v>
      </c>
      <c r="D250" s="31" t="s">
        <v>847</v>
      </c>
      <c r="E250" s="31" t="s">
        <v>6</v>
      </c>
      <c r="F250" s="31" t="s">
        <v>238</v>
      </c>
      <c r="G250" s="31" t="s">
        <v>236</v>
      </c>
      <c r="H250" s="83" t="s">
        <v>658</v>
      </c>
      <c r="I250" s="31" t="s">
        <v>865</v>
      </c>
      <c r="J250" s="33">
        <v>47500000</v>
      </c>
      <c r="K250" s="33">
        <v>19000000</v>
      </c>
      <c r="L250" s="31" t="s">
        <v>74</v>
      </c>
      <c r="M250" s="31" t="s">
        <v>660</v>
      </c>
      <c r="N250" s="31" t="s">
        <v>57</v>
      </c>
      <c r="O250" s="60" t="s">
        <v>867</v>
      </c>
      <c r="P250" s="60" t="s">
        <v>869</v>
      </c>
      <c r="Q250" s="61" t="s">
        <v>867</v>
      </c>
      <c r="R250" s="61" t="s">
        <v>869</v>
      </c>
      <c r="S250" s="61" t="s">
        <v>869</v>
      </c>
      <c r="T250" s="61" t="s">
        <v>869</v>
      </c>
      <c r="U250" s="61" t="s">
        <v>869</v>
      </c>
      <c r="V250" s="61" t="s">
        <v>893</v>
      </c>
    </row>
    <row r="251" spans="2:22" s="35" customFormat="1" ht="105" x14ac:dyDescent="0.25">
      <c r="B251" s="31">
        <f t="shared" si="11"/>
        <v>14</v>
      </c>
      <c r="C251" s="31" t="s">
        <v>846</v>
      </c>
      <c r="D251" s="31" t="s">
        <v>847</v>
      </c>
      <c r="E251" s="31" t="s">
        <v>661</v>
      </c>
      <c r="F251" s="31" t="s">
        <v>241</v>
      </c>
      <c r="G251" s="31" t="s">
        <v>240</v>
      </c>
      <c r="H251" s="83" t="s">
        <v>662</v>
      </c>
      <c r="I251" s="31" t="s">
        <v>865</v>
      </c>
      <c r="J251" s="33">
        <v>22740909</v>
      </c>
      <c r="K251" s="33">
        <v>9096363</v>
      </c>
      <c r="L251" s="31" t="s">
        <v>74</v>
      </c>
      <c r="M251" s="31" t="s">
        <v>663</v>
      </c>
      <c r="N251" s="31" t="s">
        <v>56</v>
      </c>
      <c r="O251" s="60" t="s">
        <v>868</v>
      </c>
      <c r="P251" s="61" t="s">
        <v>870</v>
      </c>
      <c r="Q251" s="61" t="s">
        <v>868</v>
      </c>
      <c r="R251" s="61" t="s">
        <v>869</v>
      </c>
      <c r="S251" s="61" t="s">
        <v>869</v>
      </c>
      <c r="T251" s="61" t="s">
        <v>870</v>
      </c>
      <c r="U251" s="61" t="s">
        <v>870</v>
      </c>
      <c r="V251" s="61" t="s">
        <v>893</v>
      </c>
    </row>
    <row r="252" spans="2:22" s="35" customFormat="1" ht="63" x14ac:dyDescent="0.25">
      <c r="B252" s="31">
        <f t="shared" si="11"/>
        <v>15</v>
      </c>
      <c r="C252" s="31" t="s">
        <v>846</v>
      </c>
      <c r="D252" s="31" t="s">
        <v>847</v>
      </c>
      <c r="E252" s="31" t="s">
        <v>7</v>
      </c>
      <c r="F252" s="31" t="s">
        <v>242</v>
      </c>
      <c r="G252" s="31" t="s">
        <v>243</v>
      </c>
      <c r="H252" s="31" t="s">
        <v>664</v>
      </c>
      <c r="I252" s="31" t="s">
        <v>865</v>
      </c>
      <c r="J252" s="33">
        <v>5000000</v>
      </c>
      <c r="K252" s="33">
        <v>2000000</v>
      </c>
      <c r="L252" s="31" t="s">
        <v>74</v>
      </c>
      <c r="M252" s="31" t="s">
        <v>821</v>
      </c>
      <c r="N252" s="32" t="s">
        <v>57</v>
      </c>
      <c r="O252" s="60" t="s">
        <v>868</v>
      </c>
      <c r="P252" s="61" t="s">
        <v>870</v>
      </c>
      <c r="Q252" s="61" t="s">
        <v>868</v>
      </c>
      <c r="R252" s="61" t="s">
        <v>870</v>
      </c>
      <c r="S252" s="61" t="s">
        <v>870</v>
      </c>
      <c r="T252" s="61" t="s">
        <v>870</v>
      </c>
      <c r="U252" s="61" t="s">
        <v>870</v>
      </c>
      <c r="V252" s="61" t="s">
        <v>893</v>
      </c>
    </row>
    <row r="253" spans="2:22" s="35" customFormat="1" ht="63" x14ac:dyDescent="0.25">
      <c r="B253" s="31">
        <f t="shared" si="11"/>
        <v>16</v>
      </c>
      <c r="C253" s="31" t="s">
        <v>846</v>
      </c>
      <c r="D253" s="31" t="s">
        <v>847</v>
      </c>
      <c r="E253" s="31" t="s">
        <v>7</v>
      </c>
      <c r="F253" s="31" t="s">
        <v>244</v>
      </c>
      <c r="G253" s="31" t="s">
        <v>243</v>
      </c>
      <c r="H253" s="31" t="s">
        <v>665</v>
      </c>
      <c r="I253" s="31" t="s">
        <v>865</v>
      </c>
      <c r="J253" s="33">
        <v>65000000</v>
      </c>
      <c r="K253" s="33">
        <v>26000000</v>
      </c>
      <c r="L253" s="31" t="s">
        <v>74</v>
      </c>
      <c r="M253" s="31" t="s">
        <v>666</v>
      </c>
      <c r="N253" s="31" t="s">
        <v>57</v>
      </c>
      <c r="O253" s="60" t="s">
        <v>867</v>
      </c>
      <c r="P253" s="60" t="s">
        <v>869</v>
      </c>
      <c r="Q253" s="61" t="s">
        <v>867</v>
      </c>
      <c r="R253" s="61" t="s">
        <v>869</v>
      </c>
      <c r="S253" s="61" t="s">
        <v>869</v>
      </c>
      <c r="T253" s="61" t="s">
        <v>869</v>
      </c>
      <c r="U253" s="61" t="s">
        <v>869</v>
      </c>
      <c r="V253" s="61" t="s">
        <v>893</v>
      </c>
    </row>
    <row r="254" spans="2:22" s="35" customFormat="1" ht="84" x14ac:dyDescent="0.25">
      <c r="B254" s="31">
        <f t="shared" si="11"/>
        <v>17</v>
      </c>
      <c r="C254" s="31" t="s">
        <v>846</v>
      </c>
      <c r="D254" s="31" t="s">
        <v>847</v>
      </c>
      <c r="E254" s="31" t="s">
        <v>7</v>
      </c>
      <c r="F254" s="31" t="s">
        <v>245</v>
      </c>
      <c r="G254" s="31" t="s">
        <v>246</v>
      </c>
      <c r="H254" s="31" t="s">
        <v>644</v>
      </c>
      <c r="I254" s="31" t="s">
        <v>865</v>
      </c>
      <c r="J254" s="33">
        <v>10000000</v>
      </c>
      <c r="K254" s="33">
        <v>4000000</v>
      </c>
      <c r="L254" s="31" t="s">
        <v>74</v>
      </c>
      <c r="M254" s="31" t="s">
        <v>821</v>
      </c>
      <c r="N254" s="31" t="s">
        <v>57</v>
      </c>
      <c r="O254" s="60" t="s">
        <v>867</v>
      </c>
      <c r="P254" s="60" t="s">
        <v>869</v>
      </c>
      <c r="Q254" s="61" t="s">
        <v>867</v>
      </c>
      <c r="R254" s="61" t="s">
        <v>869</v>
      </c>
      <c r="S254" s="61" t="s">
        <v>869</v>
      </c>
      <c r="T254" s="61" t="s">
        <v>869</v>
      </c>
      <c r="U254" s="61" t="s">
        <v>869</v>
      </c>
      <c r="V254" s="61" t="s">
        <v>893</v>
      </c>
    </row>
    <row r="255" spans="2:22" s="35" customFormat="1" ht="84" x14ac:dyDescent="0.25">
      <c r="B255" s="31">
        <f t="shared" si="11"/>
        <v>18</v>
      </c>
      <c r="C255" s="31" t="s">
        <v>846</v>
      </c>
      <c r="D255" s="31" t="s">
        <v>847</v>
      </c>
      <c r="E255" s="31" t="s">
        <v>7</v>
      </c>
      <c r="F255" s="31" t="s">
        <v>247</v>
      </c>
      <c r="G255" s="31" t="s">
        <v>246</v>
      </c>
      <c r="H255" s="31" t="s">
        <v>644</v>
      </c>
      <c r="I255" s="31" t="s">
        <v>865</v>
      </c>
      <c r="J255" s="33">
        <v>35000000</v>
      </c>
      <c r="K255" s="33">
        <v>14000000</v>
      </c>
      <c r="L255" s="31" t="s">
        <v>74</v>
      </c>
      <c r="M255" s="31" t="s">
        <v>821</v>
      </c>
      <c r="N255" s="32" t="s">
        <v>57</v>
      </c>
      <c r="O255" s="60" t="s">
        <v>868</v>
      </c>
      <c r="P255" s="61" t="s">
        <v>870</v>
      </c>
      <c r="Q255" s="61" t="s">
        <v>868</v>
      </c>
      <c r="R255" s="61" t="s">
        <v>869</v>
      </c>
      <c r="S255" s="61" t="s">
        <v>869</v>
      </c>
      <c r="T255" s="61" t="s">
        <v>869</v>
      </c>
      <c r="U255" s="61" t="s">
        <v>869</v>
      </c>
      <c r="V255" s="61" t="s">
        <v>893</v>
      </c>
    </row>
    <row r="256" spans="2:22" s="35" customFormat="1" ht="84" x14ac:dyDescent="0.25">
      <c r="B256" s="31">
        <f t="shared" si="11"/>
        <v>19</v>
      </c>
      <c r="C256" s="31" t="s">
        <v>846</v>
      </c>
      <c r="D256" s="31" t="s">
        <v>847</v>
      </c>
      <c r="E256" s="31" t="s">
        <v>7</v>
      </c>
      <c r="F256" s="31" t="s">
        <v>248</v>
      </c>
      <c r="G256" s="31" t="s">
        <v>249</v>
      </c>
      <c r="H256" s="31" t="s">
        <v>667</v>
      </c>
      <c r="I256" s="31" t="s">
        <v>865</v>
      </c>
      <c r="J256" s="33">
        <v>75255447.5</v>
      </c>
      <c r="K256" s="33">
        <v>30102179</v>
      </c>
      <c r="L256" s="31" t="s">
        <v>74</v>
      </c>
      <c r="M256" s="31" t="s">
        <v>821</v>
      </c>
      <c r="N256" s="32" t="s">
        <v>57</v>
      </c>
      <c r="O256" s="60" t="s">
        <v>868</v>
      </c>
      <c r="P256" s="61" t="s">
        <v>870</v>
      </c>
      <c r="Q256" s="61" t="s">
        <v>868</v>
      </c>
      <c r="R256" s="61" t="s">
        <v>869</v>
      </c>
      <c r="S256" s="61" t="s">
        <v>869</v>
      </c>
      <c r="T256" s="61" t="s">
        <v>869</v>
      </c>
      <c r="U256" s="61" t="s">
        <v>869</v>
      </c>
      <c r="V256" s="61" t="s">
        <v>893</v>
      </c>
    </row>
    <row r="257" spans="1:22" s="35" customFormat="1" ht="84" x14ac:dyDescent="0.25">
      <c r="B257" s="31">
        <f t="shared" si="11"/>
        <v>20</v>
      </c>
      <c r="C257" s="31" t="s">
        <v>846</v>
      </c>
      <c r="D257" s="31" t="s">
        <v>847</v>
      </c>
      <c r="E257" s="31" t="s">
        <v>7</v>
      </c>
      <c r="F257" s="31" t="s">
        <v>250</v>
      </c>
      <c r="G257" s="31" t="s">
        <v>249</v>
      </c>
      <c r="H257" s="31" t="s">
        <v>668</v>
      </c>
      <c r="I257" s="31" t="s">
        <v>865</v>
      </c>
      <c r="J257" s="33">
        <v>62500000</v>
      </c>
      <c r="K257" s="33">
        <v>25000000</v>
      </c>
      <c r="L257" s="31" t="s">
        <v>74</v>
      </c>
      <c r="M257" s="31" t="s">
        <v>130</v>
      </c>
      <c r="N257" s="31" t="s">
        <v>57</v>
      </c>
      <c r="O257" s="60" t="s">
        <v>868</v>
      </c>
      <c r="P257" s="61" t="s">
        <v>870</v>
      </c>
      <c r="Q257" s="61" t="s">
        <v>868</v>
      </c>
      <c r="R257" s="61" t="s">
        <v>869</v>
      </c>
      <c r="S257" s="61" t="s">
        <v>869</v>
      </c>
      <c r="T257" s="61" t="s">
        <v>870</v>
      </c>
      <c r="U257" s="61" t="s">
        <v>870</v>
      </c>
      <c r="V257" s="61" t="s">
        <v>893</v>
      </c>
    </row>
    <row r="258" spans="1:22" s="35" customFormat="1" ht="84" x14ac:dyDescent="0.25">
      <c r="B258" s="31">
        <f t="shared" si="11"/>
        <v>21</v>
      </c>
      <c r="C258" s="31" t="s">
        <v>846</v>
      </c>
      <c r="D258" s="31" t="s">
        <v>847</v>
      </c>
      <c r="E258" s="31" t="s">
        <v>7</v>
      </c>
      <c r="F258" s="31" t="s">
        <v>251</v>
      </c>
      <c r="G258" s="31" t="s">
        <v>249</v>
      </c>
      <c r="H258" s="31" t="s">
        <v>669</v>
      </c>
      <c r="I258" s="31" t="s">
        <v>865</v>
      </c>
      <c r="J258" s="33">
        <v>12000000</v>
      </c>
      <c r="K258" s="33">
        <v>4800000</v>
      </c>
      <c r="L258" s="31" t="s">
        <v>74</v>
      </c>
      <c r="M258" s="31" t="s">
        <v>822</v>
      </c>
      <c r="N258" s="31" t="s">
        <v>57</v>
      </c>
      <c r="O258" s="60" t="s">
        <v>868</v>
      </c>
      <c r="P258" s="61" t="s">
        <v>870</v>
      </c>
      <c r="Q258" s="61" t="s">
        <v>868</v>
      </c>
      <c r="R258" s="61" t="s">
        <v>869</v>
      </c>
      <c r="S258" s="61" t="s">
        <v>869</v>
      </c>
      <c r="T258" s="61" t="s">
        <v>870</v>
      </c>
      <c r="U258" s="61" t="s">
        <v>870</v>
      </c>
      <c r="V258" s="61" t="s">
        <v>893</v>
      </c>
    </row>
    <row r="259" spans="1:22" s="25" customFormat="1" ht="93" x14ac:dyDescent="0.25">
      <c r="A259" s="21"/>
      <c r="B259" s="22">
        <v>21</v>
      </c>
      <c r="C259" s="22" t="s">
        <v>931</v>
      </c>
      <c r="D259" s="22" t="s">
        <v>820</v>
      </c>
      <c r="E259" s="22" t="s">
        <v>910</v>
      </c>
      <c r="F259" s="22"/>
      <c r="G259" s="22"/>
      <c r="H259" s="22"/>
      <c r="I259" s="22"/>
      <c r="J259" s="24">
        <f>SUM(J238:J258)</f>
        <v>866539035.5</v>
      </c>
      <c r="K259" s="24">
        <f>SUM(K238:K258)</f>
        <v>346615613.60000002</v>
      </c>
      <c r="L259" s="22"/>
      <c r="M259" s="22"/>
      <c r="N259" s="23"/>
      <c r="O259" s="70"/>
      <c r="P259" s="71"/>
      <c r="Q259" s="71"/>
      <c r="R259" s="71"/>
      <c r="S259" s="71"/>
      <c r="T259" s="71"/>
      <c r="U259" s="70"/>
      <c r="V259" s="70"/>
    </row>
    <row r="260" spans="1:22" s="34" customFormat="1" ht="84" x14ac:dyDescent="0.25">
      <c r="B260" s="31">
        <v>1</v>
      </c>
      <c r="C260" s="31" t="s">
        <v>848</v>
      </c>
      <c r="D260" s="32" t="s">
        <v>849</v>
      </c>
      <c r="E260" s="31" t="s">
        <v>7</v>
      </c>
      <c r="F260" s="31" t="s">
        <v>1431</v>
      </c>
      <c r="G260" s="31" t="s">
        <v>670</v>
      </c>
      <c r="H260" s="31" t="s">
        <v>747</v>
      </c>
      <c r="I260" s="32" t="s">
        <v>671</v>
      </c>
      <c r="J260" s="80">
        <v>163569380.25</v>
      </c>
      <c r="K260" s="80">
        <v>139033973.21000001</v>
      </c>
      <c r="L260" s="81" t="s">
        <v>129</v>
      </c>
      <c r="M260" s="82" t="s">
        <v>130</v>
      </c>
      <c r="N260" s="31" t="s">
        <v>144</v>
      </c>
      <c r="O260" s="60" t="s">
        <v>866</v>
      </c>
      <c r="P260" s="61" t="s">
        <v>867</v>
      </c>
      <c r="Q260" s="61" t="s">
        <v>867</v>
      </c>
      <c r="R260" s="61" t="s">
        <v>869</v>
      </c>
      <c r="S260" s="61" t="s">
        <v>869</v>
      </c>
      <c r="T260" s="61" t="s">
        <v>869</v>
      </c>
      <c r="U260" s="61" t="s">
        <v>869</v>
      </c>
      <c r="V260" s="61" t="s">
        <v>881</v>
      </c>
    </row>
    <row r="261" spans="1:22" s="34" customFormat="1" ht="84" x14ac:dyDescent="0.25">
      <c r="B261" s="31">
        <f>B260+1</f>
        <v>2</v>
      </c>
      <c r="C261" s="31" t="s">
        <v>848</v>
      </c>
      <c r="D261" s="32" t="s">
        <v>849</v>
      </c>
      <c r="E261" s="31" t="s">
        <v>7</v>
      </c>
      <c r="F261" s="31" t="s">
        <v>1432</v>
      </c>
      <c r="G261" s="31" t="s">
        <v>670</v>
      </c>
      <c r="H261" s="31" t="s">
        <v>747</v>
      </c>
      <c r="I261" s="32" t="s">
        <v>671</v>
      </c>
      <c r="J261" s="80">
        <v>28865184.75</v>
      </c>
      <c r="K261" s="80">
        <v>24535407.039999999</v>
      </c>
      <c r="L261" s="81" t="s">
        <v>129</v>
      </c>
      <c r="M261" s="82" t="s">
        <v>130</v>
      </c>
      <c r="N261" s="31" t="s">
        <v>144</v>
      </c>
      <c r="O261" s="60" t="s">
        <v>866</v>
      </c>
      <c r="P261" s="61" t="s">
        <v>867</v>
      </c>
      <c r="Q261" s="61" t="s">
        <v>867</v>
      </c>
      <c r="R261" s="61" t="s">
        <v>869</v>
      </c>
      <c r="S261" s="61" t="s">
        <v>869</v>
      </c>
      <c r="T261" s="61" t="s">
        <v>869</v>
      </c>
      <c r="U261" s="61" t="s">
        <v>869</v>
      </c>
      <c r="V261" s="61" t="s">
        <v>881</v>
      </c>
    </row>
    <row r="262" spans="1:22" s="34" customFormat="1" ht="63" x14ac:dyDescent="0.25">
      <c r="B262" s="31">
        <f t="shared" ref="B262:B325" si="12">B261+1</f>
        <v>3</v>
      </c>
      <c r="C262" s="31" t="s">
        <v>848</v>
      </c>
      <c r="D262" s="32" t="s">
        <v>849</v>
      </c>
      <c r="E262" s="31" t="s">
        <v>7</v>
      </c>
      <c r="F262" s="31" t="s">
        <v>1433</v>
      </c>
      <c r="G262" s="31" t="s">
        <v>131</v>
      </c>
      <c r="H262" s="31" t="s">
        <v>747</v>
      </c>
      <c r="I262" s="32" t="s">
        <v>671</v>
      </c>
      <c r="J262" s="80">
        <v>43746240</v>
      </c>
      <c r="K262" s="80">
        <v>37184304</v>
      </c>
      <c r="L262" s="82" t="s">
        <v>129</v>
      </c>
      <c r="M262" s="82" t="s">
        <v>672</v>
      </c>
      <c r="N262" s="82" t="s">
        <v>673</v>
      </c>
      <c r="O262" s="60" t="s">
        <v>866</v>
      </c>
      <c r="P262" s="60" t="s">
        <v>875</v>
      </c>
      <c r="Q262" s="61" t="s">
        <v>866</v>
      </c>
      <c r="R262" s="61" t="s">
        <v>868</v>
      </c>
      <c r="S262" s="61" t="s">
        <v>868</v>
      </c>
      <c r="T262" s="61" t="s">
        <v>869</v>
      </c>
      <c r="U262" s="61" t="s">
        <v>869</v>
      </c>
      <c r="V262" s="61" t="s">
        <v>881</v>
      </c>
    </row>
    <row r="263" spans="1:22" s="34" customFormat="1" ht="63" x14ac:dyDescent="0.25">
      <c r="B263" s="31">
        <f t="shared" si="12"/>
        <v>4</v>
      </c>
      <c r="C263" s="31" t="s">
        <v>848</v>
      </c>
      <c r="D263" s="32" t="s">
        <v>849</v>
      </c>
      <c r="E263" s="31" t="s">
        <v>7</v>
      </c>
      <c r="F263" s="31" t="s">
        <v>1434</v>
      </c>
      <c r="G263" s="31" t="s">
        <v>131</v>
      </c>
      <c r="H263" s="31" t="s">
        <v>747</v>
      </c>
      <c r="I263" s="32" t="s">
        <v>671</v>
      </c>
      <c r="J263" s="80">
        <v>10936560</v>
      </c>
      <c r="K263" s="80">
        <v>9296076</v>
      </c>
      <c r="L263" s="81" t="s">
        <v>129</v>
      </c>
      <c r="M263" s="82" t="s">
        <v>672</v>
      </c>
      <c r="N263" s="82" t="s">
        <v>673</v>
      </c>
      <c r="O263" s="60" t="s">
        <v>866</v>
      </c>
      <c r="P263" s="60" t="s">
        <v>875</v>
      </c>
      <c r="Q263" s="61" t="s">
        <v>866</v>
      </c>
      <c r="R263" s="61" t="s">
        <v>868</v>
      </c>
      <c r="S263" s="61" t="s">
        <v>868</v>
      </c>
      <c r="T263" s="61" t="s">
        <v>869</v>
      </c>
      <c r="U263" s="61" t="s">
        <v>869</v>
      </c>
      <c r="V263" s="61" t="s">
        <v>881</v>
      </c>
    </row>
    <row r="264" spans="1:22" s="34" customFormat="1" ht="105" x14ac:dyDescent="0.25">
      <c r="B264" s="31">
        <f t="shared" si="12"/>
        <v>5</v>
      </c>
      <c r="C264" s="31" t="s">
        <v>848</v>
      </c>
      <c r="D264" s="32" t="s">
        <v>849</v>
      </c>
      <c r="E264" s="31" t="s">
        <v>7</v>
      </c>
      <c r="F264" s="31" t="s">
        <v>1435</v>
      </c>
      <c r="G264" s="31" t="s">
        <v>674</v>
      </c>
      <c r="H264" s="31" t="s">
        <v>747</v>
      </c>
      <c r="I264" s="32" t="s">
        <v>671</v>
      </c>
      <c r="J264" s="80">
        <v>21000000</v>
      </c>
      <c r="K264" s="80">
        <v>17850000</v>
      </c>
      <c r="L264" s="81" t="s">
        <v>129</v>
      </c>
      <c r="M264" s="82" t="s">
        <v>675</v>
      </c>
      <c r="N264" s="31" t="s">
        <v>676</v>
      </c>
      <c r="O264" s="60" t="s">
        <v>867</v>
      </c>
      <c r="P264" s="60" t="s">
        <v>868</v>
      </c>
      <c r="Q264" s="61" t="s">
        <v>868</v>
      </c>
      <c r="R264" s="61" t="s">
        <v>869</v>
      </c>
      <c r="S264" s="61" t="s">
        <v>870</v>
      </c>
      <c r="T264" s="61" t="s">
        <v>870</v>
      </c>
      <c r="U264" s="61" t="s">
        <v>870</v>
      </c>
      <c r="V264" s="61" t="s">
        <v>877</v>
      </c>
    </row>
    <row r="265" spans="1:22" s="34" customFormat="1" ht="84" x14ac:dyDescent="0.25">
      <c r="B265" s="31">
        <f t="shared" si="12"/>
        <v>6</v>
      </c>
      <c r="C265" s="31" t="s">
        <v>848</v>
      </c>
      <c r="D265" s="32" t="s">
        <v>849</v>
      </c>
      <c r="E265" s="31" t="s">
        <v>7</v>
      </c>
      <c r="F265" s="31" t="s">
        <v>1436</v>
      </c>
      <c r="G265" s="31" t="s">
        <v>131</v>
      </c>
      <c r="H265" s="31" t="s">
        <v>747</v>
      </c>
      <c r="I265" s="32" t="s">
        <v>671</v>
      </c>
      <c r="J265" s="80">
        <v>43500000</v>
      </c>
      <c r="K265" s="80">
        <v>36975000</v>
      </c>
      <c r="L265" s="81" t="s">
        <v>129</v>
      </c>
      <c r="M265" s="82" t="s">
        <v>132</v>
      </c>
      <c r="N265" s="31" t="s">
        <v>676</v>
      </c>
      <c r="O265" s="60" t="s">
        <v>867</v>
      </c>
      <c r="P265" s="60" t="s">
        <v>868</v>
      </c>
      <c r="Q265" s="62" t="s">
        <v>869</v>
      </c>
      <c r="R265" s="61" t="s">
        <v>870</v>
      </c>
      <c r="S265" s="61" t="s">
        <v>870</v>
      </c>
      <c r="T265" s="61" t="s">
        <v>870</v>
      </c>
      <c r="U265" s="61" t="s">
        <v>871</v>
      </c>
      <c r="V265" s="61" t="s">
        <v>881</v>
      </c>
    </row>
    <row r="266" spans="1:22" s="34" customFormat="1" ht="126" x14ac:dyDescent="0.25">
      <c r="B266" s="31">
        <f t="shared" si="12"/>
        <v>7</v>
      </c>
      <c r="C266" s="31" t="s">
        <v>848</v>
      </c>
      <c r="D266" s="32" t="s">
        <v>849</v>
      </c>
      <c r="E266" s="31" t="s">
        <v>174</v>
      </c>
      <c r="F266" s="31" t="s">
        <v>1437</v>
      </c>
      <c r="G266" s="31" t="s">
        <v>133</v>
      </c>
      <c r="H266" s="31" t="s">
        <v>747</v>
      </c>
      <c r="I266" s="32" t="s">
        <v>671</v>
      </c>
      <c r="J266" s="80">
        <v>19121900</v>
      </c>
      <c r="K266" s="80">
        <v>16253615</v>
      </c>
      <c r="L266" s="81" t="s">
        <v>129</v>
      </c>
      <c r="M266" s="82" t="s">
        <v>134</v>
      </c>
      <c r="N266" s="31" t="s">
        <v>676</v>
      </c>
      <c r="O266" s="60" t="s">
        <v>868</v>
      </c>
      <c r="P266" s="60" t="s">
        <v>869</v>
      </c>
      <c r="Q266" s="62" t="s">
        <v>869</v>
      </c>
      <c r="R266" s="61" t="s">
        <v>870</v>
      </c>
      <c r="S266" s="61" t="s">
        <v>870</v>
      </c>
      <c r="T266" s="61" t="s">
        <v>871</v>
      </c>
      <c r="U266" s="60" t="s">
        <v>871</v>
      </c>
      <c r="V266" s="60" t="s">
        <v>890</v>
      </c>
    </row>
    <row r="267" spans="1:22" s="34" customFormat="1" ht="147" x14ac:dyDescent="0.25">
      <c r="B267" s="31">
        <f t="shared" si="12"/>
        <v>8</v>
      </c>
      <c r="C267" s="31" t="s">
        <v>848</v>
      </c>
      <c r="D267" s="32" t="s">
        <v>849</v>
      </c>
      <c r="E267" s="31" t="s">
        <v>174</v>
      </c>
      <c r="F267" s="31" t="s">
        <v>1438</v>
      </c>
      <c r="G267" s="31" t="s">
        <v>135</v>
      </c>
      <c r="H267" s="31" t="s">
        <v>747</v>
      </c>
      <c r="I267" s="32" t="s">
        <v>671</v>
      </c>
      <c r="J267" s="80">
        <v>43885000</v>
      </c>
      <c r="K267" s="80">
        <v>37302250</v>
      </c>
      <c r="L267" s="81" t="s">
        <v>129</v>
      </c>
      <c r="M267" s="82" t="s">
        <v>677</v>
      </c>
      <c r="N267" s="31" t="s">
        <v>676</v>
      </c>
      <c r="O267" s="60" t="s">
        <v>867</v>
      </c>
      <c r="P267" s="60" t="s">
        <v>868</v>
      </c>
      <c r="Q267" s="61" t="s">
        <v>868</v>
      </c>
      <c r="R267" s="61" t="s">
        <v>869</v>
      </c>
      <c r="S267" s="61" t="s">
        <v>869</v>
      </c>
      <c r="T267" s="61" t="s">
        <v>870</v>
      </c>
      <c r="U267" s="60" t="s">
        <v>870</v>
      </c>
      <c r="V267" s="61" t="s">
        <v>881</v>
      </c>
    </row>
    <row r="268" spans="1:22" s="34" customFormat="1" ht="63" x14ac:dyDescent="0.25">
      <c r="B268" s="31">
        <f t="shared" si="12"/>
        <v>9</v>
      </c>
      <c r="C268" s="31" t="s">
        <v>848</v>
      </c>
      <c r="D268" s="32" t="s">
        <v>849</v>
      </c>
      <c r="E268" s="31" t="s">
        <v>12</v>
      </c>
      <c r="F268" s="31" t="s">
        <v>1439</v>
      </c>
      <c r="G268" s="31" t="s">
        <v>136</v>
      </c>
      <c r="H268" s="31" t="s">
        <v>747</v>
      </c>
      <c r="I268" s="32" t="s">
        <v>671</v>
      </c>
      <c r="J268" s="80">
        <v>62525778</v>
      </c>
      <c r="K268" s="80">
        <v>53146911</v>
      </c>
      <c r="L268" s="81" t="s">
        <v>129</v>
      </c>
      <c r="M268" s="82" t="s">
        <v>678</v>
      </c>
      <c r="N268" s="31" t="s">
        <v>673</v>
      </c>
      <c r="O268" s="60" t="s">
        <v>868</v>
      </c>
      <c r="P268" s="62" t="s">
        <v>878</v>
      </c>
      <c r="Q268" s="61" t="s">
        <v>866</v>
      </c>
      <c r="R268" s="62" t="s">
        <v>867</v>
      </c>
      <c r="S268" s="61" t="s">
        <v>868</v>
      </c>
      <c r="T268" s="61" t="s">
        <v>869</v>
      </c>
      <c r="U268" s="61" t="s">
        <v>869</v>
      </c>
      <c r="V268" s="61" t="s">
        <v>893</v>
      </c>
    </row>
    <row r="269" spans="1:22" s="34" customFormat="1" ht="126" x14ac:dyDescent="0.25">
      <c r="B269" s="31">
        <f t="shared" si="12"/>
        <v>10</v>
      </c>
      <c r="C269" s="31" t="s">
        <v>848</v>
      </c>
      <c r="D269" s="32" t="s">
        <v>849</v>
      </c>
      <c r="E269" s="31" t="s">
        <v>12</v>
      </c>
      <c r="F269" s="31" t="s">
        <v>1440</v>
      </c>
      <c r="G269" s="31" t="s">
        <v>137</v>
      </c>
      <c r="H269" s="31" t="s">
        <v>747</v>
      </c>
      <c r="I269" s="32" t="s">
        <v>671</v>
      </c>
      <c r="J269" s="80">
        <v>51550000</v>
      </c>
      <c r="K269" s="80">
        <v>43817500</v>
      </c>
      <c r="L269" s="81" t="s">
        <v>129</v>
      </c>
      <c r="M269" s="82" t="s">
        <v>679</v>
      </c>
      <c r="N269" s="31" t="s">
        <v>676</v>
      </c>
      <c r="O269" s="60" t="s">
        <v>867</v>
      </c>
      <c r="P269" s="60" t="s">
        <v>868</v>
      </c>
      <c r="Q269" s="62" t="s">
        <v>869</v>
      </c>
      <c r="R269" s="61" t="s">
        <v>870</v>
      </c>
      <c r="S269" s="61" t="s">
        <v>870</v>
      </c>
      <c r="T269" s="61" t="s">
        <v>870</v>
      </c>
      <c r="U269" s="61" t="s">
        <v>871</v>
      </c>
      <c r="V269" s="61" t="s">
        <v>893</v>
      </c>
    </row>
    <row r="270" spans="1:22" s="34" customFormat="1" ht="126" x14ac:dyDescent="0.25">
      <c r="B270" s="31">
        <f t="shared" si="12"/>
        <v>11</v>
      </c>
      <c r="C270" s="31" t="s">
        <v>848</v>
      </c>
      <c r="D270" s="32" t="s">
        <v>849</v>
      </c>
      <c r="E270" s="31" t="s">
        <v>16</v>
      </c>
      <c r="F270" s="31" t="s">
        <v>1441</v>
      </c>
      <c r="G270" s="31" t="s">
        <v>680</v>
      </c>
      <c r="H270" s="31" t="s">
        <v>747</v>
      </c>
      <c r="I270" s="32" t="s">
        <v>671</v>
      </c>
      <c r="J270" s="80">
        <v>18505800</v>
      </c>
      <c r="K270" s="80">
        <v>15729930</v>
      </c>
      <c r="L270" s="81" t="s">
        <v>129</v>
      </c>
      <c r="M270" s="82" t="s">
        <v>679</v>
      </c>
      <c r="N270" s="31" t="s">
        <v>676</v>
      </c>
      <c r="O270" s="60" t="s">
        <v>868</v>
      </c>
      <c r="P270" s="61" t="s">
        <v>870</v>
      </c>
      <c r="Q270" s="62" t="s">
        <v>870</v>
      </c>
      <c r="R270" s="61" t="s">
        <v>872</v>
      </c>
      <c r="S270" s="61" t="s">
        <v>872</v>
      </c>
      <c r="T270" s="61" t="s">
        <v>879</v>
      </c>
      <c r="U270" s="61" t="s">
        <v>879</v>
      </c>
      <c r="V270" s="61" t="s">
        <v>893</v>
      </c>
    </row>
    <row r="271" spans="1:22" s="34" customFormat="1" ht="147" x14ac:dyDescent="0.25">
      <c r="B271" s="31">
        <f t="shared" si="12"/>
        <v>12</v>
      </c>
      <c r="C271" s="31" t="s">
        <v>848</v>
      </c>
      <c r="D271" s="32" t="s">
        <v>849</v>
      </c>
      <c r="E271" s="31" t="s">
        <v>378</v>
      </c>
      <c r="F271" s="31" t="s">
        <v>1442</v>
      </c>
      <c r="G271" s="31" t="s">
        <v>681</v>
      </c>
      <c r="H271" s="31" t="s">
        <v>747</v>
      </c>
      <c r="I271" s="32" t="s">
        <v>671</v>
      </c>
      <c r="J271" s="80">
        <v>30000000</v>
      </c>
      <c r="K271" s="80">
        <v>25500000</v>
      </c>
      <c r="L271" s="81" t="s">
        <v>129</v>
      </c>
      <c r="M271" s="82" t="s">
        <v>682</v>
      </c>
      <c r="N271" s="31" t="s">
        <v>676</v>
      </c>
      <c r="O271" s="60" t="s">
        <v>868</v>
      </c>
      <c r="P271" s="61" t="s">
        <v>870</v>
      </c>
      <c r="Q271" s="62" t="s">
        <v>870</v>
      </c>
      <c r="R271" s="61" t="s">
        <v>872</v>
      </c>
      <c r="S271" s="61" t="s">
        <v>872</v>
      </c>
      <c r="T271" s="61" t="s">
        <v>872</v>
      </c>
      <c r="U271" s="61" t="s">
        <v>880</v>
      </c>
      <c r="V271" s="61" t="s">
        <v>893</v>
      </c>
    </row>
    <row r="272" spans="1:22" s="34" customFormat="1" ht="105" x14ac:dyDescent="0.25">
      <c r="B272" s="31">
        <f t="shared" si="12"/>
        <v>13</v>
      </c>
      <c r="C272" s="31" t="s">
        <v>848</v>
      </c>
      <c r="D272" s="32" t="s">
        <v>849</v>
      </c>
      <c r="E272" s="31" t="s">
        <v>7</v>
      </c>
      <c r="F272" s="31" t="s">
        <v>1443</v>
      </c>
      <c r="G272" s="31" t="s">
        <v>683</v>
      </c>
      <c r="H272" s="31" t="s">
        <v>747</v>
      </c>
      <c r="I272" s="32" t="s">
        <v>1444</v>
      </c>
      <c r="J272" s="80">
        <v>98729162.640000001</v>
      </c>
      <c r="K272" s="80">
        <v>83919788.25</v>
      </c>
      <c r="L272" s="81" t="s">
        <v>129</v>
      </c>
      <c r="M272" s="82" t="s">
        <v>130</v>
      </c>
      <c r="N272" s="31" t="s">
        <v>144</v>
      </c>
      <c r="O272" s="60" t="s">
        <v>866</v>
      </c>
      <c r="P272" s="61" t="s">
        <v>867</v>
      </c>
      <c r="Q272" s="61" t="s">
        <v>867</v>
      </c>
      <c r="R272" s="61" t="s">
        <v>869</v>
      </c>
      <c r="S272" s="61" t="s">
        <v>869</v>
      </c>
      <c r="T272" s="61" t="s">
        <v>869</v>
      </c>
      <c r="U272" s="61" t="s">
        <v>869</v>
      </c>
      <c r="V272" s="61" t="s">
        <v>881</v>
      </c>
    </row>
    <row r="273" spans="2:22" s="34" customFormat="1" ht="105" x14ac:dyDescent="0.25">
      <c r="B273" s="31">
        <f t="shared" si="12"/>
        <v>14</v>
      </c>
      <c r="C273" s="31" t="s">
        <v>848</v>
      </c>
      <c r="D273" s="32" t="s">
        <v>849</v>
      </c>
      <c r="E273" s="31" t="s">
        <v>7</v>
      </c>
      <c r="F273" s="31" t="s">
        <v>1445</v>
      </c>
      <c r="G273" s="31" t="s">
        <v>683</v>
      </c>
      <c r="H273" s="31" t="s">
        <v>747</v>
      </c>
      <c r="I273" s="32" t="s">
        <v>1444</v>
      </c>
      <c r="J273" s="80">
        <v>17422793.41</v>
      </c>
      <c r="K273" s="80">
        <v>14809374.4</v>
      </c>
      <c r="L273" s="81" t="s">
        <v>129</v>
      </c>
      <c r="M273" s="82" t="s">
        <v>130</v>
      </c>
      <c r="N273" s="31" t="s">
        <v>144</v>
      </c>
      <c r="O273" s="60" t="s">
        <v>866</v>
      </c>
      <c r="P273" s="61" t="s">
        <v>867</v>
      </c>
      <c r="Q273" s="61" t="s">
        <v>867</v>
      </c>
      <c r="R273" s="61" t="s">
        <v>869</v>
      </c>
      <c r="S273" s="61" t="s">
        <v>869</v>
      </c>
      <c r="T273" s="61" t="s">
        <v>869</v>
      </c>
      <c r="U273" s="61" t="s">
        <v>869</v>
      </c>
      <c r="V273" s="61" t="s">
        <v>881</v>
      </c>
    </row>
    <row r="274" spans="2:22" s="34" customFormat="1" ht="63" x14ac:dyDescent="0.25">
      <c r="B274" s="31">
        <f t="shared" si="12"/>
        <v>15</v>
      </c>
      <c r="C274" s="31" t="s">
        <v>848</v>
      </c>
      <c r="D274" s="32" t="s">
        <v>849</v>
      </c>
      <c r="E274" s="31" t="s">
        <v>7</v>
      </c>
      <c r="F274" s="31" t="s">
        <v>1446</v>
      </c>
      <c r="G274" s="31" t="s">
        <v>684</v>
      </c>
      <c r="H274" s="31" t="s">
        <v>747</v>
      </c>
      <c r="I274" s="32" t="s">
        <v>1444</v>
      </c>
      <c r="J274" s="80">
        <v>32760000</v>
      </c>
      <c r="K274" s="80">
        <v>27846000</v>
      </c>
      <c r="L274" s="81" t="s">
        <v>129</v>
      </c>
      <c r="M274" s="82" t="s">
        <v>672</v>
      </c>
      <c r="N274" s="31" t="s">
        <v>673</v>
      </c>
      <c r="O274" s="60" t="s">
        <v>866</v>
      </c>
      <c r="P274" s="60" t="s">
        <v>875</v>
      </c>
      <c r="Q274" s="61" t="s">
        <v>866</v>
      </c>
      <c r="R274" s="61" t="s">
        <v>868</v>
      </c>
      <c r="S274" s="61" t="s">
        <v>868</v>
      </c>
      <c r="T274" s="61" t="s">
        <v>869</v>
      </c>
      <c r="U274" s="61" t="s">
        <v>869</v>
      </c>
      <c r="V274" s="61" t="s">
        <v>881</v>
      </c>
    </row>
    <row r="275" spans="2:22" s="34" customFormat="1" ht="63" x14ac:dyDescent="0.25">
      <c r="B275" s="31">
        <f t="shared" si="12"/>
        <v>16</v>
      </c>
      <c r="C275" s="31" t="s">
        <v>848</v>
      </c>
      <c r="D275" s="32" t="s">
        <v>849</v>
      </c>
      <c r="E275" s="31" t="s">
        <v>7</v>
      </c>
      <c r="F275" s="31" t="s">
        <v>1447</v>
      </c>
      <c r="G275" s="31" t="s">
        <v>684</v>
      </c>
      <c r="H275" s="31" t="s">
        <v>747</v>
      </c>
      <c r="I275" s="32" t="s">
        <v>1444</v>
      </c>
      <c r="J275" s="80">
        <v>8190000</v>
      </c>
      <c r="K275" s="80">
        <v>6961500</v>
      </c>
      <c r="L275" s="81" t="s">
        <v>129</v>
      </c>
      <c r="M275" s="82" t="s">
        <v>672</v>
      </c>
      <c r="N275" s="31" t="s">
        <v>673</v>
      </c>
      <c r="O275" s="60" t="s">
        <v>866</v>
      </c>
      <c r="P275" s="60" t="s">
        <v>875</v>
      </c>
      <c r="Q275" s="61" t="s">
        <v>866</v>
      </c>
      <c r="R275" s="61" t="s">
        <v>868</v>
      </c>
      <c r="S275" s="61" t="s">
        <v>868</v>
      </c>
      <c r="T275" s="61" t="s">
        <v>869</v>
      </c>
      <c r="U275" s="61" t="s">
        <v>869</v>
      </c>
      <c r="V275" s="61" t="s">
        <v>881</v>
      </c>
    </row>
    <row r="276" spans="2:22" s="34" customFormat="1" ht="105" x14ac:dyDescent="0.25">
      <c r="B276" s="31">
        <f t="shared" si="12"/>
        <v>17</v>
      </c>
      <c r="C276" s="31" t="s">
        <v>848</v>
      </c>
      <c r="D276" s="32" t="s">
        <v>849</v>
      </c>
      <c r="E276" s="31" t="s">
        <v>7</v>
      </c>
      <c r="F276" s="31" t="s">
        <v>1448</v>
      </c>
      <c r="G276" s="31" t="s">
        <v>685</v>
      </c>
      <c r="H276" s="31" t="s">
        <v>747</v>
      </c>
      <c r="I276" s="32" t="s">
        <v>1444</v>
      </c>
      <c r="J276" s="80">
        <v>13650000</v>
      </c>
      <c r="K276" s="80">
        <v>11602500</v>
      </c>
      <c r="L276" s="81" t="s">
        <v>129</v>
      </c>
      <c r="M276" s="82" t="s">
        <v>675</v>
      </c>
      <c r="N276" s="31" t="s">
        <v>676</v>
      </c>
      <c r="O276" s="60" t="s">
        <v>867</v>
      </c>
      <c r="P276" s="60" t="s">
        <v>868</v>
      </c>
      <c r="Q276" s="61" t="s">
        <v>868</v>
      </c>
      <c r="R276" s="61" t="s">
        <v>869</v>
      </c>
      <c r="S276" s="61" t="s">
        <v>870</v>
      </c>
      <c r="T276" s="61" t="s">
        <v>870</v>
      </c>
      <c r="U276" s="61" t="s">
        <v>870</v>
      </c>
      <c r="V276" s="61" t="s">
        <v>877</v>
      </c>
    </row>
    <row r="277" spans="2:22" s="34" customFormat="1" ht="84" x14ac:dyDescent="0.25">
      <c r="B277" s="31">
        <f t="shared" si="12"/>
        <v>18</v>
      </c>
      <c r="C277" s="31" t="s">
        <v>848</v>
      </c>
      <c r="D277" s="32" t="s">
        <v>849</v>
      </c>
      <c r="E277" s="31" t="s">
        <v>7</v>
      </c>
      <c r="F277" s="31" t="s">
        <v>1449</v>
      </c>
      <c r="G277" s="31" t="s">
        <v>138</v>
      </c>
      <c r="H277" s="31" t="s">
        <v>747</v>
      </c>
      <c r="I277" s="32" t="s">
        <v>1444</v>
      </c>
      <c r="J277" s="80">
        <v>27300000</v>
      </c>
      <c r="K277" s="80">
        <v>23205000</v>
      </c>
      <c r="L277" s="81" t="s">
        <v>129</v>
      </c>
      <c r="M277" s="82" t="s">
        <v>132</v>
      </c>
      <c r="N277" s="31" t="s">
        <v>676</v>
      </c>
      <c r="O277" s="60" t="s">
        <v>867</v>
      </c>
      <c r="P277" s="60" t="s">
        <v>868</v>
      </c>
      <c r="Q277" s="62" t="s">
        <v>869</v>
      </c>
      <c r="R277" s="61" t="s">
        <v>870</v>
      </c>
      <c r="S277" s="61" t="s">
        <v>870</v>
      </c>
      <c r="T277" s="61" t="s">
        <v>870</v>
      </c>
      <c r="U277" s="61" t="s">
        <v>871</v>
      </c>
      <c r="V277" s="61" t="s">
        <v>881</v>
      </c>
    </row>
    <row r="278" spans="2:22" s="34" customFormat="1" ht="126" x14ac:dyDescent="0.25">
      <c r="B278" s="31">
        <f t="shared" si="12"/>
        <v>19</v>
      </c>
      <c r="C278" s="31" t="s">
        <v>848</v>
      </c>
      <c r="D278" s="32" t="s">
        <v>849</v>
      </c>
      <c r="E278" s="31" t="s">
        <v>174</v>
      </c>
      <c r="F278" s="31" t="s">
        <v>1450</v>
      </c>
      <c r="G278" s="31" t="s">
        <v>133</v>
      </c>
      <c r="H278" s="31" t="s">
        <v>747</v>
      </c>
      <c r="I278" s="32" t="s">
        <v>1444</v>
      </c>
      <c r="J278" s="80">
        <v>12429235</v>
      </c>
      <c r="K278" s="80">
        <v>10564849.75</v>
      </c>
      <c r="L278" s="81" t="s">
        <v>129</v>
      </c>
      <c r="M278" s="82" t="s">
        <v>134</v>
      </c>
      <c r="N278" s="31" t="s">
        <v>676</v>
      </c>
      <c r="O278" s="60" t="s">
        <v>868</v>
      </c>
      <c r="P278" s="60" t="s">
        <v>869</v>
      </c>
      <c r="Q278" s="62" t="s">
        <v>869</v>
      </c>
      <c r="R278" s="61" t="s">
        <v>870</v>
      </c>
      <c r="S278" s="61" t="s">
        <v>870</v>
      </c>
      <c r="T278" s="61" t="s">
        <v>871</v>
      </c>
      <c r="U278" s="60" t="s">
        <v>871</v>
      </c>
      <c r="V278" s="60" t="s">
        <v>890</v>
      </c>
    </row>
    <row r="279" spans="2:22" s="34" customFormat="1" ht="147" x14ac:dyDescent="0.25">
      <c r="B279" s="31">
        <f t="shared" si="12"/>
        <v>20</v>
      </c>
      <c r="C279" s="31" t="s">
        <v>848</v>
      </c>
      <c r="D279" s="32" t="s">
        <v>849</v>
      </c>
      <c r="E279" s="31" t="s">
        <v>174</v>
      </c>
      <c r="F279" s="31" t="s">
        <v>1451</v>
      </c>
      <c r="G279" s="31" t="s">
        <v>135</v>
      </c>
      <c r="H279" s="31" t="s">
        <v>747</v>
      </c>
      <c r="I279" s="32" t="s">
        <v>1444</v>
      </c>
      <c r="J279" s="80">
        <v>27673750</v>
      </c>
      <c r="K279" s="80">
        <v>23522687.5</v>
      </c>
      <c r="L279" s="81" t="s">
        <v>129</v>
      </c>
      <c r="M279" s="82" t="s">
        <v>677</v>
      </c>
      <c r="N279" s="31" t="s">
        <v>676</v>
      </c>
      <c r="O279" s="60" t="s">
        <v>867</v>
      </c>
      <c r="P279" s="60" t="s">
        <v>867</v>
      </c>
      <c r="Q279" s="61" t="s">
        <v>868</v>
      </c>
      <c r="R279" s="61" t="s">
        <v>869</v>
      </c>
      <c r="S279" s="61" t="s">
        <v>869</v>
      </c>
      <c r="T279" s="61" t="s">
        <v>870</v>
      </c>
      <c r="U279" s="60" t="s">
        <v>870</v>
      </c>
      <c r="V279" s="61" t="s">
        <v>881</v>
      </c>
    </row>
    <row r="280" spans="2:22" s="34" customFormat="1" ht="63" x14ac:dyDescent="0.25">
      <c r="B280" s="31">
        <f t="shared" si="12"/>
        <v>21</v>
      </c>
      <c r="C280" s="31" t="s">
        <v>848</v>
      </c>
      <c r="D280" s="32" t="s">
        <v>849</v>
      </c>
      <c r="E280" s="31" t="s">
        <v>12</v>
      </c>
      <c r="F280" s="31" t="s">
        <v>1452</v>
      </c>
      <c r="G280" s="31" t="s">
        <v>136</v>
      </c>
      <c r="H280" s="31" t="s">
        <v>747</v>
      </c>
      <c r="I280" s="32" t="s">
        <v>1444</v>
      </c>
      <c r="J280" s="80">
        <v>40694299.100000001</v>
      </c>
      <c r="K280" s="80">
        <v>34590153.649999999</v>
      </c>
      <c r="L280" s="81" t="s">
        <v>129</v>
      </c>
      <c r="M280" s="82" t="s">
        <v>678</v>
      </c>
      <c r="N280" s="31" t="s">
        <v>673</v>
      </c>
      <c r="O280" s="60" t="s">
        <v>868</v>
      </c>
      <c r="P280" s="62" t="s">
        <v>878</v>
      </c>
      <c r="Q280" s="61" t="s">
        <v>866</v>
      </c>
      <c r="R280" s="62" t="s">
        <v>867</v>
      </c>
      <c r="S280" s="61" t="s">
        <v>868</v>
      </c>
      <c r="T280" s="61" t="s">
        <v>869</v>
      </c>
      <c r="U280" s="61" t="s">
        <v>869</v>
      </c>
      <c r="V280" s="61" t="s">
        <v>893</v>
      </c>
    </row>
    <row r="281" spans="2:22" s="34" customFormat="1" ht="126" x14ac:dyDescent="0.25">
      <c r="B281" s="31">
        <f t="shared" si="12"/>
        <v>22</v>
      </c>
      <c r="C281" s="31" t="s">
        <v>848</v>
      </c>
      <c r="D281" s="32" t="s">
        <v>849</v>
      </c>
      <c r="E281" s="31" t="s">
        <v>12</v>
      </c>
      <c r="F281" s="31" t="s">
        <v>1453</v>
      </c>
      <c r="G281" s="31" t="s">
        <v>137</v>
      </c>
      <c r="H281" s="31" t="s">
        <v>747</v>
      </c>
      <c r="I281" s="32" t="s">
        <v>1444</v>
      </c>
      <c r="J281" s="80">
        <v>32240000</v>
      </c>
      <c r="K281" s="80">
        <v>27404000</v>
      </c>
      <c r="L281" s="81" t="s">
        <v>129</v>
      </c>
      <c r="M281" s="82" t="s">
        <v>679</v>
      </c>
      <c r="N281" s="31" t="s">
        <v>676</v>
      </c>
      <c r="O281" s="60" t="s">
        <v>867</v>
      </c>
      <c r="P281" s="60" t="s">
        <v>868</v>
      </c>
      <c r="Q281" s="62" t="s">
        <v>869</v>
      </c>
      <c r="R281" s="61" t="s">
        <v>870</v>
      </c>
      <c r="S281" s="61" t="s">
        <v>870</v>
      </c>
      <c r="T281" s="61" t="s">
        <v>870</v>
      </c>
      <c r="U281" s="61" t="s">
        <v>871</v>
      </c>
      <c r="V281" s="61" t="s">
        <v>893</v>
      </c>
    </row>
    <row r="282" spans="2:22" s="34" customFormat="1" ht="126" x14ac:dyDescent="0.25">
      <c r="B282" s="31">
        <f t="shared" si="12"/>
        <v>23</v>
      </c>
      <c r="C282" s="31" t="s">
        <v>848</v>
      </c>
      <c r="D282" s="32" t="s">
        <v>849</v>
      </c>
      <c r="E282" s="31" t="s">
        <v>16</v>
      </c>
      <c r="F282" s="31" t="s">
        <v>1454</v>
      </c>
      <c r="G282" s="31" t="s">
        <v>680</v>
      </c>
      <c r="H282" s="31" t="s">
        <v>747</v>
      </c>
      <c r="I282" s="32" t="s">
        <v>1444</v>
      </c>
      <c r="J282" s="80">
        <v>11137750</v>
      </c>
      <c r="K282" s="80">
        <v>9467087.5</v>
      </c>
      <c r="L282" s="81" t="s">
        <v>129</v>
      </c>
      <c r="M282" s="82" t="s">
        <v>679</v>
      </c>
      <c r="N282" s="31" t="s">
        <v>676</v>
      </c>
      <c r="O282" s="60" t="s">
        <v>868</v>
      </c>
      <c r="P282" s="61" t="s">
        <v>870</v>
      </c>
      <c r="Q282" s="62" t="s">
        <v>870</v>
      </c>
      <c r="R282" s="61" t="s">
        <v>872</v>
      </c>
      <c r="S282" s="61" t="s">
        <v>872</v>
      </c>
      <c r="T282" s="61" t="s">
        <v>879</v>
      </c>
      <c r="U282" s="61" t="s">
        <v>879</v>
      </c>
      <c r="V282" s="61" t="s">
        <v>893</v>
      </c>
    </row>
    <row r="283" spans="2:22" s="34" customFormat="1" ht="147" x14ac:dyDescent="0.25">
      <c r="B283" s="31">
        <f t="shared" si="12"/>
        <v>24</v>
      </c>
      <c r="C283" s="31" t="s">
        <v>848</v>
      </c>
      <c r="D283" s="32" t="s">
        <v>849</v>
      </c>
      <c r="E283" s="31" t="s">
        <v>378</v>
      </c>
      <c r="F283" s="31" t="s">
        <v>1455</v>
      </c>
      <c r="G283" s="31" t="s">
        <v>681</v>
      </c>
      <c r="H283" s="31" t="s">
        <v>747</v>
      </c>
      <c r="I283" s="32" t="s">
        <v>1444</v>
      </c>
      <c r="J283" s="80">
        <v>19500000</v>
      </c>
      <c r="K283" s="80">
        <v>16575000</v>
      </c>
      <c r="L283" s="81" t="s">
        <v>129</v>
      </c>
      <c r="M283" s="82" t="s">
        <v>682</v>
      </c>
      <c r="N283" s="31" t="s">
        <v>676</v>
      </c>
      <c r="O283" s="60" t="s">
        <v>868</v>
      </c>
      <c r="P283" s="61" t="s">
        <v>870</v>
      </c>
      <c r="Q283" s="62" t="s">
        <v>870</v>
      </c>
      <c r="R283" s="61" t="s">
        <v>872</v>
      </c>
      <c r="S283" s="61" t="s">
        <v>872</v>
      </c>
      <c r="T283" s="61" t="s">
        <v>872</v>
      </c>
      <c r="U283" s="61" t="s">
        <v>880</v>
      </c>
      <c r="V283" s="61" t="s">
        <v>893</v>
      </c>
    </row>
    <row r="284" spans="2:22" s="34" customFormat="1" ht="105" x14ac:dyDescent="0.25">
      <c r="B284" s="31">
        <f t="shared" si="12"/>
        <v>25</v>
      </c>
      <c r="C284" s="31" t="s">
        <v>848</v>
      </c>
      <c r="D284" s="32" t="s">
        <v>849</v>
      </c>
      <c r="E284" s="31" t="s">
        <v>7</v>
      </c>
      <c r="F284" s="31" t="s">
        <v>1456</v>
      </c>
      <c r="G284" s="31" t="s">
        <v>1457</v>
      </c>
      <c r="H284" s="31" t="s">
        <v>747</v>
      </c>
      <c r="I284" s="32" t="s">
        <v>1458</v>
      </c>
      <c r="J284" s="80">
        <v>62543360.950000003</v>
      </c>
      <c r="K284" s="80">
        <v>53161856.810000002</v>
      </c>
      <c r="L284" s="81" t="s">
        <v>129</v>
      </c>
      <c r="M284" s="82" t="s">
        <v>130</v>
      </c>
      <c r="N284" s="31" t="s">
        <v>144</v>
      </c>
      <c r="O284" s="60" t="s">
        <v>866</v>
      </c>
      <c r="P284" s="61" t="s">
        <v>867</v>
      </c>
      <c r="Q284" s="61" t="s">
        <v>867</v>
      </c>
      <c r="R284" s="61" t="s">
        <v>869</v>
      </c>
      <c r="S284" s="61" t="s">
        <v>869</v>
      </c>
      <c r="T284" s="61" t="s">
        <v>869</v>
      </c>
      <c r="U284" s="61" t="s">
        <v>869</v>
      </c>
      <c r="V284" s="61" t="s">
        <v>881</v>
      </c>
    </row>
    <row r="285" spans="2:22" s="34" customFormat="1" ht="84" x14ac:dyDescent="0.25">
      <c r="B285" s="31">
        <f t="shared" si="12"/>
        <v>26</v>
      </c>
      <c r="C285" s="31" t="s">
        <v>848</v>
      </c>
      <c r="D285" s="32" t="s">
        <v>849</v>
      </c>
      <c r="E285" s="31" t="s">
        <v>7</v>
      </c>
      <c r="F285" s="31" t="s">
        <v>1459</v>
      </c>
      <c r="G285" s="31" t="s">
        <v>1460</v>
      </c>
      <c r="H285" s="31" t="s">
        <v>747</v>
      </c>
      <c r="I285" s="32" t="s">
        <v>1458</v>
      </c>
      <c r="J285" s="80">
        <v>17640000</v>
      </c>
      <c r="K285" s="80">
        <v>14994000</v>
      </c>
      <c r="L285" s="81" t="s">
        <v>129</v>
      </c>
      <c r="M285" s="82" t="s">
        <v>672</v>
      </c>
      <c r="N285" s="31" t="s">
        <v>673</v>
      </c>
      <c r="O285" s="60" t="s">
        <v>866</v>
      </c>
      <c r="P285" s="60" t="s">
        <v>875</v>
      </c>
      <c r="Q285" s="61" t="s">
        <v>866</v>
      </c>
      <c r="R285" s="61" t="s">
        <v>868</v>
      </c>
      <c r="S285" s="61" t="s">
        <v>868</v>
      </c>
      <c r="T285" s="61" t="s">
        <v>869</v>
      </c>
      <c r="U285" s="61" t="s">
        <v>869</v>
      </c>
      <c r="V285" s="61" t="s">
        <v>881</v>
      </c>
    </row>
    <row r="286" spans="2:22" s="34" customFormat="1" ht="84" x14ac:dyDescent="0.25">
      <c r="B286" s="31">
        <f t="shared" si="12"/>
        <v>27</v>
      </c>
      <c r="C286" s="31" t="s">
        <v>848</v>
      </c>
      <c r="D286" s="32" t="s">
        <v>849</v>
      </c>
      <c r="E286" s="31" t="s">
        <v>7</v>
      </c>
      <c r="F286" s="31" t="s">
        <v>1461</v>
      </c>
      <c r="G286" s="31" t="s">
        <v>1460</v>
      </c>
      <c r="H286" s="31" t="s">
        <v>747</v>
      </c>
      <c r="I286" s="32" t="s">
        <v>1458</v>
      </c>
      <c r="J286" s="80">
        <v>4410000</v>
      </c>
      <c r="K286" s="80">
        <v>3748500</v>
      </c>
      <c r="L286" s="81" t="s">
        <v>129</v>
      </c>
      <c r="M286" s="82" t="s">
        <v>672</v>
      </c>
      <c r="N286" s="31" t="s">
        <v>673</v>
      </c>
      <c r="O286" s="60" t="s">
        <v>866</v>
      </c>
      <c r="P286" s="60" t="s">
        <v>875</v>
      </c>
      <c r="Q286" s="61" t="s">
        <v>866</v>
      </c>
      <c r="R286" s="61" t="s">
        <v>868</v>
      </c>
      <c r="S286" s="61" t="s">
        <v>868</v>
      </c>
      <c r="T286" s="61" t="s">
        <v>869</v>
      </c>
      <c r="U286" s="61" t="s">
        <v>869</v>
      </c>
      <c r="V286" s="61" t="s">
        <v>881</v>
      </c>
    </row>
    <row r="287" spans="2:22" s="34" customFormat="1" ht="105" x14ac:dyDescent="0.25">
      <c r="B287" s="31">
        <f t="shared" si="12"/>
        <v>28</v>
      </c>
      <c r="C287" s="31" t="s">
        <v>848</v>
      </c>
      <c r="D287" s="32" t="s">
        <v>849</v>
      </c>
      <c r="E287" s="31" t="s">
        <v>7</v>
      </c>
      <c r="F287" s="31" t="s">
        <v>1462</v>
      </c>
      <c r="G287" s="31" t="s">
        <v>685</v>
      </c>
      <c r="H287" s="31" t="s">
        <v>747</v>
      </c>
      <c r="I287" s="32" t="s">
        <v>1458</v>
      </c>
      <c r="J287" s="80">
        <v>7349999.9999999991</v>
      </c>
      <c r="K287" s="80">
        <v>6247500</v>
      </c>
      <c r="L287" s="81" t="s">
        <v>129</v>
      </c>
      <c r="M287" s="82" t="s">
        <v>675</v>
      </c>
      <c r="N287" s="31" t="s">
        <v>676</v>
      </c>
      <c r="O287" s="60" t="s">
        <v>867</v>
      </c>
      <c r="P287" s="60" t="s">
        <v>868</v>
      </c>
      <c r="Q287" s="61" t="s">
        <v>868</v>
      </c>
      <c r="R287" s="61" t="s">
        <v>869</v>
      </c>
      <c r="S287" s="61" t="s">
        <v>870</v>
      </c>
      <c r="T287" s="61" t="s">
        <v>870</v>
      </c>
      <c r="U287" s="61" t="s">
        <v>870</v>
      </c>
      <c r="V287" s="61" t="s">
        <v>877</v>
      </c>
    </row>
    <row r="288" spans="2:22" s="34" customFormat="1" ht="84" x14ac:dyDescent="0.25">
      <c r="B288" s="31">
        <f t="shared" si="12"/>
        <v>29</v>
      </c>
      <c r="C288" s="31" t="s">
        <v>848</v>
      </c>
      <c r="D288" s="32" t="s">
        <v>849</v>
      </c>
      <c r="E288" s="31" t="s">
        <v>7</v>
      </c>
      <c r="F288" s="31" t="s">
        <v>1463</v>
      </c>
      <c r="G288" s="31" t="s">
        <v>138</v>
      </c>
      <c r="H288" s="31" t="s">
        <v>747</v>
      </c>
      <c r="I288" s="32" t="s">
        <v>1458</v>
      </c>
      <c r="J288" s="80">
        <v>14699999.999999998</v>
      </c>
      <c r="K288" s="80">
        <v>12495000</v>
      </c>
      <c r="L288" s="81" t="s">
        <v>129</v>
      </c>
      <c r="M288" s="82" t="s">
        <v>132</v>
      </c>
      <c r="N288" s="31" t="s">
        <v>676</v>
      </c>
      <c r="O288" s="60" t="s">
        <v>867</v>
      </c>
      <c r="P288" s="60" t="s">
        <v>868</v>
      </c>
      <c r="Q288" s="62" t="s">
        <v>869</v>
      </c>
      <c r="R288" s="61" t="s">
        <v>870</v>
      </c>
      <c r="S288" s="61" t="s">
        <v>870</v>
      </c>
      <c r="T288" s="61" t="s">
        <v>870</v>
      </c>
      <c r="U288" s="61" t="s">
        <v>871</v>
      </c>
      <c r="V288" s="61" t="s">
        <v>881</v>
      </c>
    </row>
    <row r="289" spans="2:22" s="34" customFormat="1" ht="126" x14ac:dyDescent="0.25">
      <c r="B289" s="31">
        <f t="shared" si="12"/>
        <v>30</v>
      </c>
      <c r="C289" s="31" t="s">
        <v>848</v>
      </c>
      <c r="D289" s="32" t="s">
        <v>849</v>
      </c>
      <c r="E289" s="31" t="s">
        <v>174</v>
      </c>
      <c r="F289" s="31" t="s">
        <v>1464</v>
      </c>
      <c r="G289" s="31" t="s">
        <v>133</v>
      </c>
      <c r="H289" s="31" t="s">
        <v>747</v>
      </c>
      <c r="I289" s="32" t="s">
        <v>1458</v>
      </c>
      <c r="J289" s="80">
        <v>6692665</v>
      </c>
      <c r="K289" s="80">
        <v>5688765.25</v>
      </c>
      <c r="L289" s="81" t="s">
        <v>129</v>
      </c>
      <c r="M289" s="82" t="s">
        <v>134</v>
      </c>
      <c r="N289" s="31" t="s">
        <v>676</v>
      </c>
      <c r="O289" s="60" t="s">
        <v>868</v>
      </c>
      <c r="P289" s="60" t="s">
        <v>869</v>
      </c>
      <c r="Q289" s="62" t="s">
        <v>869</v>
      </c>
      <c r="R289" s="61" t="s">
        <v>870</v>
      </c>
      <c r="S289" s="61" t="s">
        <v>870</v>
      </c>
      <c r="T289" s="61" t="s">
        <v>871</v>
      </c>
      <c r="U289" s="60" t="s">
        <v>871</v>
      </c>
      <c r="V289" s="60" t="s">
        <v>890</v>
      </c>
    </row>
    <row r="290" spans="2:22" s="34" customFormat="1" ht="147" x14ac:dyDescent="0.25">
      <c r="B290" s="31">
        <f t="shared" si="12"/>
        <v>31</v>
      </c>
      <c r="C290" s="31" t="s">
        <v>848</v>
      </c>
      <c r="D290" s="32" t="s">
        <v>849</v>
      </c>
      <c r="E290" s="31" t="s">
        <v>174</v>
      </c>
      <c r="F290" s="31" t="s">
        <v>1465</v>
      </c>
      <c r="G290" s="31" t="s">
        <v>135</v>
      </c>
      <c r="H290" s="31" t="s">
        <v>747</v>
      </c>
      <c r="I290" s="32" t="s">
        <v>1458</v>
      </c>
      <c r="J290" s="80">
        <v>14901249.999999998</v>
      </c>
      <c r="K290" s="80">
        <v>12666062.5</v>
      </c>
      <c r="L290" s="81" t="s">
        <v>129</v>
      </c>
      <c r="M290" s="82" t="s">
        <v>677</v>
      </c>
      <c r="N290" s="31" t="s">
        <v>676</v>
      </c>
      <c r="O290" s="60" t="s">
        <v>867</v>
      </c>
      <c r="P290" s="60" t="s">
        <v>867</v>
      </c>
      <c r="Q290" s="61" t="s">
        <v>868</v>
      </c>
      <c r="R290" s="61" t="s">
        <v>869</v>
      </c>
      <c r="S290" s="61" t="s">
        <v>869</v>
      </c>
      <c r="T290" s="61" t="s">
        <v>870</v>
      </c>
      <c r="U290" s="60" t="s">
        <v>870</v>
      </c>
      <c r="V290" s="61" t="s">
        <v>881</v>
      </c>
    </row>
    <row r="291" spans="2:22" s="34" customFormat="1" ht="63" x14ac:dyDescent="0.25">
      <c r="B291" s="31">
        <f t="shared" si="12"/>
        <v>32</v>
      </c>
      <c r="C291" s="31" t="s">
        <v>848</v>
      </c>
      <c r="D291" s="32" t="s">
        <v>849</v>
      </c>
      <c r="E291" s="31" t="s">
        <v>12</v>
      </c>
      <c r="F291" s="31" t="s">
        <v>1466</v>
      </c>
      <c r="G291" s="31" t="s">
        <v>136</v>
      </c>
      <c r="H291" s="31" t="s">
        <v>747</v>
      </c>
      <c r="I291" s="32" t="s">
        <v>1458</v>
      </c>
      <c r="J291" s="80">
        <v>21912314.899999999</v>
      </c>
      <c r="K291" s="80">
        <v>18625467.349999998</v>
      </c>
      <c r="L291" s="81" t="s">
        <v>129</v>
      </c>
      <c r="M291" s="82" t="s">
        <v>678</v>
      </c>
      <c r="N291" s="31" t="s">
        <v>673</v>
      </c>
      <c r="O291" s="60" t="s">
        <v>868</v>
      </c>
      <c r="P291" s="62" t="s">
        <v>878</v>
      </c>
      <c r="Q291" s="61" t="s">
        <v>866</v>
      </c>
      <c r="R291" s="62" t="s">
        <v>867</v>
      </c>
      <c r="S291" s="61" t="s">
        <v>868</v>
      </c>
      <c r="T291" s="61" t="s">
        <v>869</v>
      </c>
      <c r="U291" s="61" t="s">
        <v>869</v>
      </c>
      <c r="V291" s="61" t="s">
        <v>893</v>
      </c>
    </row>
    <row r="292" spans="2:22" s="34" customFormat="1" ht="126" x14ac:dyDescent="0.25">
      <c r="B292" s="31">
        <f t="shared" si="12"/>
        <v>33</v>
      </c>
      <c r="C292" s="31" t="s">
        <v>848</v>
      </c>
      <c r="D292" s="32" t="s">
        <v>849</v>
      </c>
      <c r="E292" s="31" t="s">
        <v>12</v>
      </c>
      <c r="F292" s="31" t="s">
        <v>1467</v>
      </c>
      <c r="G292" s="31" t="s">
        <v>137</v>
      </c>
      <c r="H292" s="31" t="s">
        <v>747</v>
      </c>
      <c r="I292" s="32" t="s">
        <v>1458</v>
      </c>
      <c r="J292" s="80">
        <v>17360000</v>
      </c>
      <c r="K292" s="80">
        <v>14755999.999999998</v>
      </c>
      <c r="L292" s="81" t="s">
        <v>129</v>
      </c>
      <c r="M292" s="82" t="s">
        <v>679</v>
      </c>
      <c r="N292" s="31" t="s">
        <v>676</v>
      </c>
      <c r="O292" s="60" t="s">
        <v>867</v>
      </c>
      <c r="P292" s="60" t="s">
        <v>868</v>
      </c>
      <c r="Q292" s="62" t="s">
        <v>869</v>
      </c>
      <c r="R292" s="61" t="s">
        <v>870</v>
      </c>
      <c r="S292" s="61" t="s">
        <v>870</v>
      </c>
      <c r="T292" s="61" t="s">
        <v>870</v>
      </c>
      <c r="U292" s="61" t="s">
        <v>871</v>
      </c>
      <c r="V292" s="61" t="s">
        <v>893</v>
      </c>
    </row>
    <row r="293" spans="2:22" s="34" customFormat="1" ht="126" x14ac:dyDescent="0.25">
      <c r="B293" s="31">
        <f t="shared" si="12"/>
        <v>34</v>
      </c>
      <c r="C293" s="31" t="s">
        <v>848</v>
      </c>
      <c r="D293" s="32" t="s">
        <v>849</v>
      </c>
      <c r="E293" s="31" t="s">
        <v>16</v>
      </c>
      <c r="F293" s="31" t="s">
        <v>1468</v>
      </c>
      <c r="G293" s="31" t="s">
        <v>680</v>
      </c>
      <c r="H293" s="31" t="s">
        <v>747</v>
      </c>
      <c r="I293" s="32" t="s">
        <v>1458</v>
      </c>
      <c r="J293" s="80">
        <v>5997250</v>
      </c>
      <c r="K293" s="80">
        <v>5097662.5</v>
      </c>
      <c r="L293" s="81" t="s">
        <v>129</v>
      </c>
      <c r="M293" s="82" t="s">
        <v>679</v>
      </c>
      <c r="N293" s="31" t="s">
        <v>676</v>
      </c>
      <c r="O293" s="60" t="s">
        <v>868</v>
      </c>
      <c r="P293" s="61" t="s">
        <v>870</v>
      </c>
      <c r="Q293" s="62" t="s">
        <v>870</v>
      </c>
      <c r="R293" s="61" t="s">
        <v>872</v>
      </c>
      <c r="S293" s="61" t="s">
        <v>872</v>
      </c>
      <c r="T293" s="61" t="s">
        <v>879</v>
      </c>
      <c r="U293" s="61" t="s">
        <v>879</v>
      </c>
      <c r="V293" s="61" t="s">
        <v>893</v>
      </c>
    </row>
    <row r="294" spans="2:22" s="34" customFormat="1" ht="147" x14ac:dyDescent="0.25">
      <c r="B294" s="31">
        <f t="shared" si="12"/>
        <v>35</v>
      </c>
      <c r="C294" s="31" t="s">
        <v>848</v>
      </c>
      <c r="D294" s="32" t="s">
        <v>849</v>
      </c>
      <c r="E294" s="31" t="s">
        <v>378</v>
      </c>
      <c r="F294" s="31" t="s">
        <v>1469</v>
      </c>
      <c r="G294" s="31" t="s">
        <v>681</v>
      </c>
      <c r="H294" s="31" t="s">
        <v>747</v>
      </c>
      <c r="I294" s="32" t="s">
        <v>1458</v>
      </c>
      <c r="J294" s="80">
        <v>10500000</v>
      </c>
      <c r="K294" s="80">
        <v>8925000</v>
      </c>
      <c r="L294" s="81" t="s">
        <v>129</v>
      </c>
      <c r="M294" s="82" t="s">
        <v>682</v>
      </c>
      <c r="N294" s="31" t="s">
        <v>676</v>
      </c>
      <c r="O294" s="60" t="s">
        <v>868</v>
      </c>
      <c r="P294" s="61" t="s">
        <v>870</v>
      </c>
      <c r="Q294" s="62" t="s">
        <v>870</v>
      </c>
      <c r="R294" s="61" t="s">
        <v>872</v>
      </c>
      <c r="S294" s="61" t="s">
        <v>872</v>
      </c>
      <c r="T294" s="61" t="s">
        <v>872</v>
      </c>
      <c r="U294" s="61" t="s">
        <v>880</v>
      </c>
      <c r="V294" s="61" t="s">
        <v>893</v>
      </c>
    </row>
    <row r="295" spans="2:22" s="34" customFormat="1" ht="84" x14ac:dyDescent="0.25">
      <c r="B295" s="31">
        <f t="shared" si="12"/>
        <v>36</v>
      </c>
      <c r="C295" s="31" t="s">
        <v>848</v>
      </c>
      <c r="D295" s="32" t="s">
        <v>849</v>
      </c>
      <c r="E295" s="31" t="s">
        <v>7</v>
      </c>
      <c r="F295" s="31" t="s">
        <v>1470</v>
      </c>
      <c r="G295" s="31" t="s">
        <v>686</v>
      </c>
      <c r="H295" s="31" t="s">
        <v>747</v>
      </c>
      <c r="I295" s="32" t="s">
        <v>687</v>
      </c>
      <c r="J295" s="80">
        <v>119116549.45</v>
      </c>
      <c r="K295" s="80">
        <v>101249067.03</v>
      </c>
      <c r="L295" s="81" t="s">
        <v>129</v>
      </c>
      <c r="M295" s="82" t="s">
        <v>130</v>
      </c>
      <c r="N295" s="31" t="s">
        <v>144</v>
      </c>
      <c r="O295" s="60" t="s">
        <v>866</v>
      </c>
      <c r="P295" s="61" t="s">
        <v>867</v>
      </c>
      <c r="Q295" s="61" t="s">
        <v>867</v>
      </c>
      <c r="R295" s="61" t="s">
        <v>869</v>
      </c>
      <c r="S295" s="61" t="s">
        <v>869</v>
      </c>
      <c r="T295" s="61" t="s">
        <v>869</v>
      </c>
      <c r="U295" s="61" t="s">
        <v>869</v>
      </c>
      <c r="V295" s="61" t="s">
        <v>881</v>
      </c>
    </row>
    <row r="296" spans="2:22" s="34" customFormat="1" ht="84" x14ac:dyDescent="0.25">
      <c r="B296" s="31">
        <f t="shared" si="12"/>
        <v>37</v>
      </c>
      <c r="C296" s="31" t="s">
        <v>848</v>
      </c>
      <c r="D296" s="32" t="s">
        <v>849</v>
      </c>
      <c r="E296" s="31" t="s">
        <v>7</v>
      </c>
      <c r="F296" s="31" t="s">
        <v>1471</v>
      </c>
      <c r="G296" s="31" t="s">
        <v>686</v>
      </c>
      <c r="H296" s="31" t="s">
        <v>747</v>
      </c>
      <c r="I296" s="32" t="s">
        <v>687</v>
      </c>
      <c r="J296" s="80">
        <v>21020567.550000001</v>
      </c>
      <c r="K296" s="80">
        <v>17867482.420000002</v>
      </c>
      <c r="L296" s="81" t="s">
        <v>129</v>
      </c>
      <c r="M296" s="82" t="s">
        <v>130</v>
      </c>
      <c r="N296" s="31" t="s">
        <v>144</v>
      </c>
      <c r="O296" s="60" t="s">
        <v>866</v>
      </c>
      <c r="P296" s="61" t="s">
        <v>867</v>
      </c>
      <c r="Q296" s="61" t="s">
        <v>867</v>
      </c>
      <c r="R296" s="61" t="s">
        <v>869</v>
      </c>
      <c r="S296" s="61" t="s">
        <v>869</v>
      </c>
      <c r="T296" s="61" t="s">
        <v>869</v>
      </c>
      <c r="U296" s="61" t="s">
        <v>869</v>
      </c>
      <c r="V296" s="61" t="s">
        <v>881</v>
      </c>
    </row>
    <row r="297" spans="2:22" s="34" customFormat="1" ht="63" x14ac:dyDescent="0.25">
      <c r="B297" s="31">
        <f t="shared" si="12"/>
        <v>38</v>
      </c>
      <c r="C297" s="31" t="s">
        <v>848</v>
      </c>
      <c r="D297" s="32" t="s">
        <v>849</v>
      </c>
      <c r="E297" s="31" t="s">
        <v>7</v>
      </c>
      <c r="F297" s="31" t="s">
        <v>1472</v>
      </c>
      <c r="G297" s="31" t="s">
        <v>139</v>
      </c>
      <c r="H297" s="31" t="s">
        <v>747</v>
      </c>
      <c r="I297" s="32" t="s">
        <v>687</v>
      </c>
      <c r="J297" s="80">
        <v>34000000</v>
      </c>
      <c r="K297" s="80">
        <v>28900000</v>
      </c>
      <c r="L297" s="81" t="s">
        <v>129</v>
      </c>
      <c r="M297" s="82" t="s">
        <v>672</v>
      </c>
      <c r="N297" s="31" t="s">
        <v>673</v>
      </c>
      <c r="O297" s="60" t="s">
        <v>866</v>
      </c>
      <c r="P297" s="60" t="s">
        <v>875</v>
      </c>
      <c r="Q297" s="61" t="s">
        <v>866</v>
      </c>
      <c r="R297" s="61" t="s">
        <v>868</v>
      </c>
      <c r="S297" s="61" t="s">
        <v>868</v>
      </c>
      <c r="T297" s="61" t="s">
        <v>869</v>
      </c>
      <c r="U297" s="61" t="s">
        <v>869</v>
      </c>
      <c r="V297" s="61" t="s">
        <v>881</v>
      </c>
    </row>
    <row r="298" spans="2:22" s="34" customFormat="1" ht="63" x14ac:dyDescent="0.25">
      <c r="B298" s="31">
        <f t="shared" si="12"/>
        <v>39</v>
      </c>
      <c r="C298" s="31" t="s">
        <v>848</v>
      </c>
      <c r="D298" s="32" t="s">
        <v>849</v>
      </c>
      <c r="E298" s="31" t="s">
        <v>7</v>
      </c>
      <c r="F298" s="31" t="s">
        <v>1473</v>
      </c>
      <c r="G298" s="31" t="s">
        <v>139</v>
      </c>
      <c r="H298" s="31" t="s">
        <v>747</v>
      </c>
      <c r="I298" s="32" t="s">
        <v>687</v>
      </c>
      <c r="J298" s="80">
        <v>8500000</v>
      </c>
      <c r="K298" s="80">
        <v>7225000</v>
      </c>
      <c r="L298" s="81" t="s">
        <v>129</v>
      </c>
      <c r="M298" s="82" t="s">
        <v>672</v>
      </c>
      <c r="N298" s="31" t="s">
        <v>673</v>
      </c>
      <c r="O298" s="60" t="s">
        <v>866</v>
      </c>
      <c r="P298" s="60" t="s">
        <v>875</v>
      </c>
      <c r="Q298" s="61" t="s">
        <v>866</v>
      </c>
      <c r="R298" s="61" t="s">
        <v>868</v>
      </c>
      <c r="S298" s="61" t="s">
        <v>868</v>
      </c>
      <c r="T298" s="61" t="s">
        <v>869</v>
      </c>
      <c r="U298" s="61" t="s">
        <v>869</v>
      </c>
      <c r="V298" s="61" t="s">
        <v>881</v>
      </c>
    </row>
    <row r="299" spans="2:22" s="34" customFormat="1" ht="105" x14ac:dyDescent="0.25">
      <c r="B299" s="31">
        <f t="shared" si="12"/>
        <v>40</v>
      </c>
      <c r="C299" s="31" t="s">
        <v>848</v>
      </c>
      <c r="D299" s="32" t="s">
        <v>849</v>
      </c>
      <c r="E299" s="31" t="s">
        <v>7</v>
      </c>
      <c r="F299" s="31" t="s">
        <v>1474</v>
      </c>
      <c r="G299" s="31" t="s">
        <v>688</v>
      </c>
      <c r="H299" s="31" t="s">
        <v>747</v>
      </c>
      <c r="I299" s="32" t="s">
        <v>687</v>
      </c>
      <c r="J299" s="80">
        <v>21000000</v>
      </c>
      <c r="K299" s="80">
        <v>17850000</v>
      </c>
      <c r="L299" s="81" t="s">
        <v>129</v>
      </c>
      <c r="M299" s="82" t="s">
        <v>827</v>
      </c>
      <c r="N299" s="31" t="s">
        <v>676</v>
      </c>
      <c r="O299" s="60" t="s">
        <v>867</v>
      </c>
      <c r="P299" s="60" t="s">
        <v>868</v>
      </c>
      <c r="Q299" s="61" t="s">
        <v>868</v>
      </c>
      <c r="R299" s="61" t="s">
        <v>869</v>
      </c>
      <c r="S299" s="61" t="s">
        <v>870</v>
      </c>
      <c r="T299" s="61" t="s">
        <v>870</v>
      </c>
      <c r="U299" s="61" t="s">
        <v>870</v>
      </c>
      <c r="V299" s="61" t="s">
        <v>877</v>
      </c>
    </row>
    <row r="300" spans="2:22" s="34" customFormat="1" ht="84" x14ac:dyDescent="0.25">
      <c r="B300" s="31">
        <f t="shared" si="12"/>
        <v>41</v>
      </c>
      <c r="C300" s="31" t="s">
        <v>848</v>
      </c>
      <c r="D300" s="32" t="s">
        <v>849</v>
      </c>
      <c r="E300" s="31" t="s">
        <v>7</v>
      </c>
      <c r="F300" s="31" t="s">
        <v>1475</v>
      </c>
      <c r="G300" s="31" t="s">
        <v>139</v>
      </c>
      <c r="H300" s="31" t="s">
        <v>747</v>
      </c>
      <c r="I300" s="32" t="s">
        <v>687</v>
      </c>
      <c r="J300" s="80">
        <v>29971650</v>
      </c>
      <c r="K300" s="80">
        <v>25475902</v>
      </c>
      <c r="L300" s="81" t="s">
        <v>129</v>
      </c>
      <c r="M300" s="82" t="s">
        <v>132</v>
      </c>
      <c r="N300" s="31" t="s">
        <v>676</v>
      </c>
      <c r="O300" s="60" t="s">
        <v>867</v>
      </c>
      <c r="P300" s="60" t="s">
        <v>868</v>
      </c>
      <c r="Q300" s="62" t="s">
        <v>869</v>
      </c>
      <c r="R300" s="61" t="s">
        <v>870</v>
      </c>
      <c r="S300" s="61" t="s">
        <v>870</v>
      </c>
      <c r="T300" s="61" t="s">
        <v>870</v>
      </c>
      <c r="U300" s="61" t="s">
        <v>871</v>
      </c>
      <c r="V300" s="61" t="s">
        <v>881</v>
      </c>
    </row>
    <row r="301" spans="2:22" s="34" customFormat="1" ht="126" x14ac:dyDescent="0.25">
      <c r="B301" s="31">
        <f t="shared" si="12"/>
        <v>42</v>
      </c>
      <c r="C301" s="31" t="s">
        <v>848</v>
      </c>
      <c r="D301" s="32" t="s">
        <v>849</v>
      </c>
      <c r="E301" s="31" t="s">
        <v>174</v>
      </c>
      <c r="F301" s="31" t="s">
        <v>1476</v>
      </c>
      <c r="G301" s="31" t="s">
        <v>133</v>
      </c>
      <c r="H301" s="31" t="s">
        <v>747</v>
      </c>
      <c r="I301" s="32" t="s">
        <v>687</v>
      </c>
      <c r="J301" s="80">
        <v>19121900</v>
      </c>
      <c r="K301" s="80">
        <v>16253615</v>
      </c>
      <c r="L301" s="81" t="s">
        <v>129</v>
      </c>
      <c r="M301" s="82" t="s">
        <v>134</v>
      </c>
      <c r="N301" s="31" t="s">
        <v>676</v>
      </c>
      <c r="O301" s="60" t="s">
        <v>868</v>
      </c>
      <c r="P301" s="60" t="s">
        <v>869</v>
      </c>
      <c r="Q301" s="62" t="s">
        <v>869</v>
      </c>
      <c r="R301" s="61" t="s">
        <v>870</v>
      </c>
      <c r="S301" s="61" t="s">
        <v>870</v>
      </c>
      <c r="T301" s="61" t="s">
        <v>871</v>
      </c>
      <c r="U301" s="60" t="s">
        <v>871</v>
      </c>
      <c r="V301" s="60" t="s">
        <v>890</v>
      </c>
    </row>
    <row r="302" spans="2:22" s="34" customFormat="1" ht="147" x14ac:dyDescent="0.25">
      <c r="B302" s="31">
        <f t="shared" si="12"/>
        <v>43</v>
      </c>
      <c r="C302" s="31" t="s">
        <v>848</v>
      </c>
      <c r="D302" s="32" t="s">
        <v>849</v>
      </c>
      <c r="E302" s="31" t="s">
        <v>174</v>
      </c>
      <c r="F302" s="31" t="s">
        <v>1477</v>
      </c>
      <c r="G302" s="31" t="s">
        <v>135</v>
      </c>
      <c r="H302" s="31" t="s">
        <v>747</v>
      </c>
      <c r="I302" s="32" t="s">
        <v>687</v>
      </c>
      <c r="J302" s="80">
        <v>36054050</v>
      </c>
      <c r="K302" s="80">
        <v>30645943</v>
      </c>
      <c r="L302" s="81" t="s">
        <v>129</v>
      </c>
      <c r="M302" s="82" t="s">
        <v>677</v>
      </c>
      <c r="N302" s="31" t="s">
        <v>676</v>
      </c>
      <c r="O302" s="60" t="s">
        <v>867</v>
      </c>
      <c r="P302" s="60" t="s">
        <v>867</v>
      </c>
      <c r="Q302" s="61" t="s">
        <v>868</v>
      </c>
      <c r="R302" s="61" t="s">
        <v>869</v>
      </c>
      <c r="S302" s="61" t="s">
        <v>869</v>
      </c>
      <c r="T302" s="61" t="s">
        <v>870</v>
      </c>
      <c r="U302" s="60" t="s">
        <v>870</v>
      </c>
      <c r="V302" s="61" t="s">
        <v>881</v>
      </c>
    </row>
    <row r="303" spans="2:22" s="34" customFormat="1" ht="63" x14ac:dyDescent="0.25">
      <c r="B303" s="31">
        <f t="shared" si="12"/>
        <v>44</v>
      </c>
      <c r="C303" s="31" t="s">
        <v>848</v>
      </c>
      <c r="D303" s="32" t="s">
        <v>849</v>
      </c>
      <c r="E303" s="31" t="s">
        <v>12</v>
      </c>
      <c r="F303" s="31" t="s">
        <v>1478</v>
      </c>
      <c r="G303" s="31" t="s">
        <v>136</v>
      </c>
      <c r="H303" s="31" t="s">
        <v>747</v>
      </c>
      <c r="I303" s="32" t="s">
        <v>687</v>
      </c>
      <c r="J303" s="80">
        <v>41560049</v>
      </c>
      <c r="K303" s="80">
        <v>35326041</v>
      </c>
      <c r="L303" s="81" t="s">
        <v>129</v>
      </c>
      <c r="M303" s="82" t="s">
        <v>678</v>
      </c>
      <c r="N303" s="31" t="s">
        <v>673</v>
      </c>
      <c r="O303" s="60" t="s">
        <v>868</v>
      </c>
      <c r="P303" s="62" t="s">
        <v>878</v>
      </c>
      <c r="Q303" s="61" t="s">
        <v>866</v>
      </c>
      <c r="R303" s="62" t="s">
        <v>867</v>
      </c>
      <c r="S303" s="61" t="s">
        <v>868</v>
      </c>
      <c r="T303" s="61" t="s">
        <v>869</v>
      </c>
      <c r="U303" s="61" t="s">
        <v>869</v>
      </c>
      <c r="V303" s="61" t="s">
        <v>893</v>
      </c>
    </row>
    <row r="304" spans="2:22" s="34" customFormat="1" ht="126" x14ac:dyDescent="0.25">
      <c r="B304" s="31">
        <f t="shared" si="12"/>
        <v>45</v>
      </c>
      <c r="C304" s="31" t="s">
        <v>848</v>
      </c>
      <c r="D304" s="32" t="s">
        <v>849</v>
      </c>
      <c r="E304" s="31" t="s">
        <v>12</v>
      </c>
      <c r="F304" s="31" t="s">
        <v>1479</v>
      </c>
      <c r="G304" s="31" t="s">
        <v>137</v>
      </c>
      <c r="H304" s="31" t="s">
        <v>747</v>
      </c>
      <c r="I304" s="32" t="s">
        <v>687</v>
      </c>
      <c r="J304" s="80">
        <v>41550000</v>
      </c>
      <c r="K304" s="80">
        <v>35317500</v>
      </c>
      <c r="L304" s="81" t="s">
        <v>129</v>
      </c>
      <c r="M304" s="82" t="s">
        <v>679</v>
      </c>
      <c r="N304" s="31" t="s">
        <v>676</v>
      </c>
      <c r="O304" s="60" t="s">
        <v>867</v>
      </c>
      <c r="P304" s="60" t="s">
        <v>868</v>
      </c>
      <c r="Q304" s="62" t="s">
        <v>869</v>
      </c>
      <c r="R304" s="61" t="s">
        <v>870</v>
      </c>
      <c r="S304" s="61" t="s">
        <v>870</v>
      </c>
      <c r="T304" s="61" t="s">
        <v>870</v>
      </c>
      <c r="U304" s="61" t="s">
        <v>871</v>
      </c>
      <c r="V304" s="61" t="s">
        <v>893</v>
      </c>
    </row>
    <row r="305" spans="2:22" s="34" customFormat="1" ht="126" x14ac:dyDescent="0.25">
      <c r="B305" s="31">
        <f t="shared" si="12"/>
        <v>46</v>
      </c>
      <c r="C305" s="31" t="s">
        <v>848</v>
      </c>
      <c r="D305" s="32" t="s">
        <v>849</v>
      </c>
      <c r="E305" s="31" t="s">
        <v>16</v>
      </c>
      <c r="F305" s="31" t="s">
        <v>1480</v>
      </c>
      <c r="G305" s="31" t="s">
        <v>680</v>
      </c>
      <c r="H305" s="31" t="s">
        <v>747</v>
      </c>
      <c r="I305" s="32" t="s">
        <v>687</v>
      </c>
      <c r="J305" s="80">
        <v>17135000</v>
      </c>
      <c r="K305" s="80">
        <v>14564750</v>
      </c>
      <c r="L305" s="81" t="s">
        <v>129</v>
      </c>
      <c r="M305" s="82" t="s">
        <v>679</v>
      </c>
      <c r="N305" s="31" t="s">
        <v>676</v>
      </c>
      <c r="O305" s="60" t="s">
        <v>868</v>
      </c>
      <c r="P305" s="62" t="s">
        <v>870</v>
      </c>
      <c r="Q305" s="62" t="s">
        <v>870</v>
      </c>
      <c r="R305" s="61" t="s">
        <v>872</v>
      </c>
      <c r="S305" s="61" t="s">
        <v>872</v>
      </c>
      <c r="T305" s="61" t="s">
        <v>879</v>
      </c>
      <c r="U305" s="61" t="s">
        <v>879</v>
      </c>
      <c r="V305" s="61" t="s">
        <v>893</v>
      </c>
    </row>
    <row r="306" spans="2:22" s="34" customFormat="1" ht="147" x14ac:dyDescent="0.25">
      <c r="B306" s="31">
        <f t="shared" si="12"/>
        <v>47</v>
      </c>
      <c r="C306" s="31" t="s">
        <v>848</v>
      </c>
      <c r="D306" s="32" t="s">
        <v>849</v>
      </c>
      <c r="E306" s="31" t="s">
        <v>378</v>
      </c>
      <c r="F306" s="31" t="s">
        <v>1481</v>
      </c>
      <c r="G306" s="31" t="s">
        <v>681</v>
      </c>
      <c r="H306" s="31" t="s">
        <v>747</v>
      </c>
      <c r="I306" s="32" t="s">
        <v>687</v>
      </c>
      <c r="J306" s="80">
        <v>23000000</v>
      </c>
      <c r="K306" s="80">
        <v>19550000</v>
      </c>
      <c r="L306" s="81" t="s">
        <v>129</v>
      </c>
      <c r="M306" s="82" t="s">
        <v>682</v>
      </c>
      <c r="N306" s="31" t="s">
        <v>676</v>
      </c>
      <c r="O306" s="60" t="s">
        <v>868</v>
      </c>
      <c r="P306" s="62" t="s">
        <v>870</v>
      </c>
      <c r="Q306" s="62" t="s">
        <v>870</v>
      </c>
      <c r="R306" s="61" t="s">
        <v>872</v>
      </c>
      <c r="S306" s="61" t="s">
        <v>872</v>
      </c>
      <c r="T306" s="61" t="s">
        <v>872</v>
      </c>
      <c r="U306" s="61" t="s">
        <v>880</v>
      </c>
      <c r="V306" s="61" t="s">
        <v>893</v>
      </c>
    </row>
    <row r="307" spans="2:22" s="34" customFormat="1" ht="84" x14ac:dyDescent="0.25">
      <c r="B307" s="31">
        <f t="shared" si="12"/>
        <v>48</v>
      </c>
      <c r="C307" s="31" t="s">
        <v>848</v>
      </c>
      <c r="D307" s="32" t="s">
        <v>849</v>
      </c>
      <c r="E307" s="31" t="s">
        <v>7</v>
      </c>
      <c r="F307" s="31" t="s">
        <v>1482</v>
      </c>
      <c r="G307" s="31" t="s">
        <v>689</v>
      </c>
      <c r="H307" s="31" t="s">
        <v>747</v>
      </c>
      <c r="I307" s="32" t="s">
        <v>690</v>
      </c>
      <c r="J307" s="80">
        <v>57280650</v>
      </c>
      <c r="K307" s="80">
        <v>48688552.5</v>
      </c>
      <c r="L307" s="81" t="s">
        <v>129</v>
      </c>
      <c r="M307" s="82" t="s">
        <v>130</v>
      </c>
      <c r="N307" s="31" t="s">
        <v>144</v>
      </c>
      <c r="O307" s="60" t="s">
        <v>866</v>
      </c>
      <c r="P307" s="61" t="s">
        <v>867</v>
      </c>
      <c r="Q307" s="61" t="s">
        <v>867</v>
      </c>
      <c r="R307" s="61" t="s">
        <v>869</v>
      </c>
      <c r="S307" s="61" t="s">
        <v>869</v>
      </c>
      <c r="T307" s="61" t="s">
        <v>869</v>
      </c>
      <c r="U307" s="61" t="s">
        <v>869</v>
      </c>
      <c r="V307" s="61" t="s">
        <v>881</v>
      </c>
    </row>
    <row r="308" spans="2:22" s="34" customFormat="1" ht="84" x14ac:dyDescent="0.25">
      <c r="B308" s="31">
        <f t="shared" si="12"/>
        <v>49</v>
      </c>
      <c r="C308" s="31" t="s">
        <v>848</v>
      </c>
      <c r="D308" s="32" t="s">
        <v>849</v>
      </c>
      <c r="E308" s="31" t="s">
        <v>7</v>
      </c>
      <c r="F308" s="31" t="s">
        <v>1483</v>
      </c>
      <c r="G308" s="31" t="s">
        <v>689</v>
      </c>
      <c r="H308" s="31" t="s">
        <v>747</v>
      </c>
      <c r="I308" s="32" t="s">
        <v>690</v>
      </c>
      <c r="J308" s="80">
        <v>10108350</v>
      </c>
      <c r="K308" s="80">
        <v>8592097.5</v>
      </c>
      <c r="L308" s="81" t="s">
        <v>129</v>
      </c>
      <c r="M308" s="82" t="s">
        <v>130</v>
      </c>
      <c r="N308" s="31" t="s">
        <v>144</v>
      </c>
      <c r="O308" s="60" t="s">
        <v>866</v>
      </c>
      <c r="P308" s="61" t="s">
        <v>867</v>
      </c>
      <c r="Q308" s="61" t="s">
        <v>867</v>
      </c>
      <c r="R308" s="61" t="s">
        <v>869</v>
      </c>
      <c r="S308" s="61" t="s">
        <v>869</v>
      </c>
      <c r="T308" s="61" t="s">
        <v>869</v>
      </c>
      <c r="U308" s="61" t="s">
        <v>869</v>
      </c>
      <c r="V308" s="61" t="s">
        <v>881</v>
      </c>
    </row>
    <row r="309" spans="2:22" s="34" customFormat="1" ht="63" x14ac:dyDescent="0.25">
      <c r="B309" s="31">
        <f t="shared" si="12"/>
        <v>50</v>
      </c>
      <c r="C309" s="31" t="s">
        <v>848</v>
      </c>
      <c r="D309" s="32" t="s">
        <v>849</v>
      </c>
      <c r="E309" s="31" t="s">
        <v>7</v>
      </c>
      <c r="F309" s="31" t="s">
        <v>1484</v>
      </c>
      <c r="G309" s="31" t="s">
        <v>691</v>
      </c>
      <c r="H309" s="31" t="s">
        <v>747</v>
      </c>
      <c r="I309" s="32" t="s">
        <v>690</v>
      </c>
      <c r="J309" s="80">
        <v>36516200</v>
      </c>
      <c r="K309" s="80">
        <v>31038770</v>
      </c>
      <c r="L309" s="81" t="s">
        <v>129</v>
      </c>
      <c r="M309" s="82" t="s">
        <v>672</v>
      </c>
      <c r="N309" s="31" t="s">
        <v>673</v>
      </c>
      <c r="O309" s="60" t="s">
        <v>866</v>
      </c>
      <c r="P309" s="60" t="s">
        <v>875</v>
      </c>
      <c r="Q309" s="61" t="s">
        <v>866</v>
      </c>
      <c r="R309" s="61" t="s">
        <v>868</v>
      </c>
      <c r="S309" s="61" t="s">
        <v>868</v>
      </c>
      <c r="T309" s="61" t="s">
        <v>869</v>
      </c>
      <c r="U309" s="61" t="s">
        <v>869</v>
      </c>
      <c r="V309" s="61" t="s">
        <v>881</v>
      </c>
    </row>
    <row r="310" spans="2:22" s="34" customFormat="1" ht="63" x14ac:dyDescent="0.25">
      <c r="B310" s="31">
        <f t="shared" si="12"/>
        <v>51</v>
      </c>
      <c r="C310" s="31" t="s">
        <v>848</v>
      </c>
      <c r="D310" s="32" t="s">
        <v>849</v>
      </c>
      <c r="E310" s="31" t="s">
        <v>7</v>
      </c>
      <c r="F310" s="31" t="s">
        <v>1485</v>
      </c>
      <c r="G310" s="31" t="s">
        <v>691</v>
      </c>
      <c r="H310" s="31" t="s">
        <v>747</v>
      </c>
      <c r="I310" s="32" t="s">
        <v>690</v>
      </c>
      <c r="J310" s="80">
        <v>9129050</v>
      </c>
      <c r="K310" s="80">
        <v>7759692.5</v>
      </c>
      <c r="L310" s="81" t="s">
        <v>129</v>
      </c>
      <c r="M310" s="82" t="s">
        <v>672</v>
      </c>
      <c r="N310" s="31" t="s">
        <v>673</v>
      </c>
      <c r="O310" s="60" t="s">
        <v>866</v>
      </c>
      <c r="P310" s="60" t="s">
        <v>875</v>
      </c>
      <c r="Q310" s="61" t="s">
        <v>866</v>
      </c>
      <c r="R310" s="61" t="s">
        <v>868</v>
      </c>
      <c r="S310" s="61" t="s">
        <v>868</v>
      </c>
      <c r="T310" s="61" t="s">
        <v>869</v>
      </c>
      <c r="U310" s="61" t="s">
        <v>869</v>
      </c>
      <c r="V310" s="61" t="s">
        <v>881</v>
      </c>
    </row>
    <row r="311" spans="2:22" s="34" customFormat="1" ht="105" x14ac:dyDescent="0.25">
      <c r="B311" s="31">
        <f t="shared" si="12"/>
        <v>52</v>
      </c>
      <c r="C311" s="31" t="s">
        <v>848</v>
      </c>
      <c r="D311" s="32" t="s">
        <v>849</v>
      </c>
      <c r="E311" s="31" t="s">
        <v>7</v>
      </c>
      <c r="F311" s="31" t="s">
        <v>1486</v>
      </c>
      <c r="G311" s="31" t="s">
        <v>692</v>
      </c>
      <c r="H311" s="31" t="s">
        <v>747</v>
      </c>
      <c r="I311" s="32" t="s">
        <v>690</v>
      </c>
      <c r="J311" s="80">
        <v>10500000</v>
      </c>
      <c r="K311" s="80">
        <v>8925000</v>
      </c>
      <c r="L311" s="81" t="s">
        <v>129</v>
      </c>
      <c r="M311" s="82" t="s">
        <v>827</v>
      </c>
      <c r="N311" s="31" t="s">
        <v>676</v>
      </c>
      <c r="O311" s="60" t="s">
        <v>867</v>
      </c>
      <c r="P311" s="60" t="s">
        <v>868</v>
      </c>
      <c r="Q311" s="61" t="s">
        <v>868</v>
      </c>
      <c r="R311" s="61" t="s">
        <v>869</v>
      </c>
      <c r="S311" s="61" t="s">
        <v>870</v>
      </c>
      <c r="T311" s="61" t="s">
        <v>870</v>
      </c>
      <c r="U311" s="61" t="s">
        <v>870</v>
      </c>
      <c r="V311" s="61" t="s">
        <v>877</v>
      </c>
    </row>
    <row r="312" spans="2:22" s="34" customFormat="1" ht="84" x14ac:dyDescent="0.25">
      <c r="B312" s="31">
        <f t="shared" si="12"/>
        <v>53</v>
      </c>
      <c r="C312" s="31" t="s">
        <v>848</v>
      </c>
      <c r="D312" s="32" t="s">
        <v>849</v>
      </c>
      <c r="E312" s="31" t="s">
        <v>7</v>
      </c>
      <c r="F312" s="31" t="s">
        <v>1487</v>
      </c>
      <c r="G312" s="31" t="s">
        <v>140</v>
      </c>
      <c r="H312" s="31" t="s">
        <v>747</v>
      </c>
      <c r="I312" s="32" t="s">
        <v>690</v>
      </c>
      <c r="J312" s="80">
        <v>39220000</v>
      </c>
      <c r="K312" s="80">
        <v>33337000</v>
      </c>
      <c r="L312" s="81" t="s">
        <v>129</v>
      </c>
      <c r="M312" s="82" t="s">
        <v>132</v>
      </c>
      <c r="N312" s="31" t="s">
        <v>676</v>
      </c>
      <c r="O312" s="60" t="s">
        <v>867</v>
      </c>
      <c r="P312" s="60" t="s">
        <v>868</v>
      </c>
      <c r="Q312" s="62" t="s">
        <v>869</v>
      </c>
      <c r="R312" s="61" t="s">
        <v>870</v>
      </c>
      <c r="S312" s="61" t="s">
        <v>870</v>
      </c>
      <c r="T312" s="61" t="s">
        <v>870</v>
      </c>
      <c r="U312" s="61" t="s">
        <v>871</v>
      </c>
      <c r="V312" s="61" t="s">
        <v>881</v>
      </c>
    </row>
    <row r="313" spans="2:22" s="34" customFormat="1" ht="126" x14ac:dyDescent="0.25">
      <c r="B313" s="31">
        <f t="shared" si="12"/>
        <v>54</v>
      </c>
      <c r="C313" s="31" t="s">
        <v>848</v>
      </c>
      <c r="D313" s="32" t="s">
        <v>849</v>
      </c>
      <c r="E313" s="31" t="s">
        <v>174</v>
      </c>
      <c r="F313" s="31" t="s">
        <v>1488</v>
      </c>
      <c r="G313" s="31" t="s">
        <v>133</v>
      </c>
      <c r="H313" s="31" t="s">
        <v>747</v>
      </c>
      <c r="I313" s="32" t="s">
        <v>690</v>
      </c>
      <c r="J313" s="80">
        <v>11721500</v>
      </c>
      <c r="K313" s="80">
        <v>9963275</v>
      </c>
      <c r="L313" s="81" t="s">
        <v>129</v>
      </c>
      <c r="M313" s="82" t="s">
        <v>134</v>
      </c>
      <c r="N313" s="31" t="s">
        <v>676</v>
      </c>
      <c r="O313" s="60" t="s">
        <v>868</v>
      </c>
      <c r="P313" s="60" t="s">
        <v>869</v>
      </c>
      <c r="Q313" s="62" t="s">
        <v>869</v>
      </c>
      <c r="R313" s="61" t="s">
        <v>870</v>
      </c>
      <c r="S313" s="61" t="s">
        <v>870</v>
      </c>
      <c r="T313" s="61" t="s">
        <v>871</v>
      </c>
      <c r="U313" s="60" t="s">
        <v>871</v>
      </c>
      <c r="V313" s="60" t="s">
        <v>890</v>
      </c>
    </row>
    <row r="314" spans="2:22" s="34" customFormat="1" ht="147" x14ac:dyDescent="0.25">
      <c r="B314" s="31">
        <f t="shared" si="12"/>
        <v>55</v>
      </c>
      <c r="C314" s="31" t="s">
        <v>848</v>
      </c>
      <c r="D314" s="32" t="s">
        <v>849</v>
      </c>
      <c r="E314" s="31" t="s">
        <v>174</v>
      </c>
      <c r="F314" s="31" t="s">
        <v>1489</v>
      </c>
      <c r="G314" s="31" t="s">
        <v>135</v>
      </c>
      <c r="H314" s="31" t="s">
        <v>747</v>
      </c>
      <c r="I314" s="32" t="s">
        <v>690</v>
      </c>
      <c r="J314" s="80">
        <v>26318922</v>
      </c>
      <c r="K314" s="80">
        <v>22371084</v>
      </c>
      <c r="L314" s="81" t="s">
        <v>129</v>
      </c>
      <c r="M314" s="82" t="s">
        <v>677</v>
      </c>
      <c r="N314" s="31" t="s">
        <v>676</v>
      </c>
      <c r="O314" s="60" t="s">
        <v>867</v>
      </c>
      <c r="P314" s="60" t="s">
        <v>867</v>
      </c>
      <c r="Q314" s="61" t="s">
        <v>868</v>
      </c>
      <c r="R314" s="61" t="s">
        <v>869</v>
      </c>
      <c r="S314" s="61" t="s">
        <v>869</v>
      </c>
      <c r="T314" s="61" t="s">
        <v>870</v>
      </c>
      <c r="U314" s="60" t="s">
        <v>870</v>
      </c>
      <c r="V314" s="61" t="s">
        <v>881</v>
      </c>
    </row>
    <row r="315" spans="2:22" s="34" customFormat="1" ht="63" x14ac:dyDescent="0.25">
      <c r="B315" s="31">
        <f t="shared" si="12"/>
        <v>56</v>
      </c>
      <c r="C315" s="31" t="s">
        <v>848</v>
      </c>
      <c r="D315" s="32" t="s">
        <v>849</v>
      </c>
      <c r="E315" s="31" t="s">
        <v>12</v>
      </c>
      <c r="F315" s="31" t="s">
        <v>1490</v>
      </c>
      <c r="G315" s="31" t="s">
        <v>136</v>
      </c>
      <c r="H315" s="31" t="s">
        <v>747</v>
      </c>
      <c r="I315" s="32" t="s">
        <v>690</v>
      </c>
      <c r="J315" s="80">
        <v>30000000</v>
      </c>
      <c r="K315" s="80">
        <v>25499999</v>
      </c>
      <c r="L315" s="81" t="s">
        <v>129</v>
      </c>
      <c r="M315" s="82" t="s">
        <v>678</v>
      </c>
      <c r="N315" s="31" t="s">
        <v>673</v>
      </c>
      <c r="O315" s="60" t="s">
        <v>868</v>
      </c>
      <c r="P315" s="62" t="s">
        <v>878</v>
      </c>
      <c r="Q315" s="61" t="s">
        <v>866</v>
      </c>
      <c r="R315" s="62" t="s">
        <v>867</v>
      </c>
      <c r="S315" s="61" t="s">
        <v>868</v>
      </c>
      <c r="T315" s="61" t="s">
        <v>869</v>
      </c>
      <c r="U315" s="61" t="s">
        <v>869</v>
      </c>
      <c r="V315" s="61" t="s">
        <v>893</v>
      </c>
    </row>
    <row r="316" spans="2:22" s="34" customFormat="1" ht="126" x14ac:dyDescent="0.25">
      <c r="B316" s="31">
        <f t="shared" si="12"/>
        <v>57</v>
      </c>
      <c r="C316" s="31" t="s">
        <v>848</v>
      </c>
      <c r="D316" s="32" t="s">
        <v>849</v>
      </c>
      <c r="E316" s="31" t="s">
        <v>12</v>
      </c>
      <c r="F316" s="31" t="s">
        <v>1491</v>
      </c>
      <c r="G316" s="31" t="s">
        <v>137</v>
      </c>
      <c r="H316" s="31" t="s">
        <v>747</v>
      </c>
      <c r="I316" s="32" t="s">
        <v>690</v>
      </c>
      <c r="J316" s="80">
        <v>30560000</v>
      </c>
      <c r="K316" s="80">
        <v>25976000</v>
      </c>
      <c r="L316" s="81" t="s">
        <v>129</v>
      </c>
      <c r="M316" s="82" t="s">
        <v>679</v>
      </c>
      <c r="N316" s="31" t="s">
        <v>676</v>
      </c>
      <c r="O316" s="60" t="s">
        <v>867</v>
      </c>
      <c r="P316" s="60" t="s">
        <v>868</v>
      </c>
      <c r="Q316" s="62" t="s">
        <v>869</v>
      </c>
      <c r="R316" s="61" t="s">
        <v>870</v>
      </c>
      <c r="S316" s="61" t="s">
        <v>870</v>
      </c>
      <c r="T316" s="61" t="s">
        <v>870</v>
      </c>
      <c r="U316" s="61" t="s">
        <v>871</v>
      </c>
      <c r="V316" s="61" t="s">
        <v>893</v>
      </c>
    </row>
    <row r="317" spans="2:22" s="34" customFormat="1" ht="126" x14ac:dyDescent="0.25">
      <c r="B317" s="31">
        <f t="shared" si="12"/>
        <v>58</v>
      </c>
      <c r="C317" s="31" t="s">
        <v>848</v>
      </c>
      <c r="D317" s="32" t="s">
        <v>849</v>
      </c>
      <c r="E317" s="31" t="s">
        <v>16</v>
      </c>
      <c r="F317" s="31" t="s">
        <v>1492</v>
      </c>
      <c r="G317" s="31" t="s">
        <v>680</v>
      </c>
      <c r="H317" s="31" t="s">
        <v>747</v>
      </c>
      <c r="I317" s="32" t="s">
        <v>690</v>
      </c>
      <c r="J317" s="80">
        <v>10281000</v>
      </c>
      <c r="K317" s="80">
        <v>8738850</v>
      </c>
      <c r="L317" s="81" t="s">
        <v>129</v>
      </c>
      <c r="M317" s="82" t="s">
        <v>679</v>
      </c>
      <c r="N317" s="31" t="s">
        <v>676</v>
      </c>
      <c r="O317" s="60" t="s">
        <v>868</v>
      </c>
      <c r="P317" s="62" t="s">
        <v>870</v>
      </c>
      <c r="Q317" s="62" t="s">
        <v>870</v>
      </c>
      <c r="R317" s="61" t="s">
        <v>872</v>
      </c>
      <c r="S317" s="61" t="s">
        <v>872</v>
      </c>
      <c r="T317" s="61" t="s">
        <v>879</v>
      </c>
      <c r="U317" s="61" t="s">
        <v>879</v>
      </c>
      <c r="V317" s="61" t="s">
        <v>893</v>
      </c>
    </row>
    <row r="318" spans="2:22" s="34" customFormat="1" ht="147" x14ac:dyDescent="0.25">
      <c r="B318" s="31">
        <f t="shared" si="12"/>
        <v>59</v>
      </c>
      <c r="C318" s="31" t="s">
        <v>848</v>
      </c>
      <c r="D318" s="32" t="s">
        <v>849</v>
      </c>
      <c r="E318" s="31" t="s">
        <v>378</v>
      </c>
      <c r="F318" s="31" t="s">
        <v>1493</v>
      </c>
      <c r="G318" s="31" t="s">
        <v>681</v>
      </c>
      <c r="H318" s="31" t="s">
        <v>747</v>
      </c>
      <c r="I318" s="32" t="s">
        <v>690</v>
      </c>
      <c r="J318" s="80">
        <v>9149467</v>
      </c>
      <c r="K318" s="80">
        <v>7777047</v>
      </c>
      <c r="L318" s="81" t="s">
        <v>129</v>
      </c>
      <c r="M318" s="82" t="s">
        <v>828</v>
      </c>
      <c r="N318" s="31" t="s">
        <v>676</v>
      </c>
      <c r="O318" s="60" t="s">
        <v>868</v>
      </c>
      <c r="P318" s="62" t="s">
        <v>870</v>
      </c>
      <c r="Q318" s="62" t="s">
        <v>870</v>
      </c>
      <c r="R318" s="61" t="s">
        <v>872</v>
      </c>
      <c r="S318" s="61" t="s">
        <v>872</v>
      </c>
      <c r="T318" s="61" t="s">
        <v>872</v>
      </c>
      <c r="U318" s="61" t="s">
        <v>880</v>
      </c>
      <c r="V318" s="61" t="s">
        <v>893</v>
      </c>
    </row>
    <row r="319" spans="2:22" s="34" customFormat="1" ht="84" x14ac:dyDescent="0.25">
      <c r="B319" s="31">
        <f t="shared" si="12"/>
        <v>60</v>
      </c>
      <c r="C319" s="31" t="s">
        <v>848</v>
      </c>
      <c r="D319" s="32" t="s">
        <v>849</v>
      </c>
      <c r="E319" s="31" t="s">
        <v>12</v>
      </c>
      <c r="F319" s="31" t="s">
        <v>1494</v>
      </c>
      <c r="G319" s="31" t="s">
        <v>141</v>
      </c>
      <c r="H319" s="31" t="s">
        <v>747</v>
      </c>
      <c r="I319" s="32" t="s">
        <v>690</v>
      </c>
      <c r="J319" s="80">
        <v>70000000</v>
      </c>
      <c r="K319" s="80">
        <v>59500000</v>
      </c>
      <c r="L319" s="81" t="s">
        <v>129</v>
      </c>
      <c r="M319" s="82" t="s">
        <v>142</v>
      </c>
      <c r="N319" s="31" t="s">
        <v>693</v>
      </c>
      <c r="O319" s="60" t="s">
        <v>868</v>
      </c>
      <c r="P319" s="62" t="s">
        <v>870</v>
      </c>
      <c r="Q319" s="62" t="s">
        <v>870</v>
      </c>
      <c r="R319" s="61" t="s">
        <v>872</v>
      </c>
      <c r="S319" s="61" t="s">
        <v>872</v>
      </c>
      <c r="T319" s="61" t="s">
        <v>872</v>
      </c>
      <c r="U319" s="61" t="s">
        <v>880</v>
      </c>
      <c r="V319" s="61" t="s">
        <v>893</v>
      </c>
    </row>
    <row r="320" spans="2:22" s="34" customFormat="1" ht="84" x14ac:dyDescent="0.25">
      <c r="B320" s="31">
        <f t="shared" si="12"/>
        <v>61</v>
      </c>
      <c r="C320" s="31" t="s">
        <v>848</v>
      </c>
      <c r="D320" s="32" t="s">
        <v>849</v>
      </c>
      <c r="E320" s="31" t="s">
        <v>12</v>
      </c>
      <c r="F320" s="31" t="s">
        <v>1495</v>
      </c>
      <c r="G320" s="31" t="s">
        <v>143</v>
      </c>
      <c r="H320" s="31" t="s">
        <v>747</v>
      </c>
      <c r="I320" s="32" t="s">
        <v>690</v>
      </c>
      <c r="J320" s="80">
        <v>36800000</v>
      </c>
      <c r="K320" s="80">
        <v>31280000</v>
      </c>
      <c r="L320" s="81" t="s">
        <v>129</v>
      </c>
      <c r="M320" s="82" t="s">
        <v>142</v>
      </c>
      <c r="N320" s="31" t="s">
        <v>693</v>
      </c>
      <c r="O320" s="60" t="s">
        <v>868</v>
      </c>
      <c r="P320" s="62" t="s">
        <v>870</v>
      </c>
      <c r="Q320" s="62" t="s">
        <v>870</v>
      </c>
      <c r="R320" s="61" t="s">
        <v>872</v>
      </c>
      <c r="S320" s="61" t="s">
        <v>872</v>
      </c>
      <c r="T320" s="61" t="s">
        <v>872</v>
      </c>
      <c r="U320" s="61" t="s">
        <v>880</v>
      </c>
      <c r="V320" s="61" t="s">
        <v>893</v>
      </c>
    </row>
    <row r="321" spans="2:22" s="34" customFormat="1" ht="84" x14ac:dyDescent="0.25">
      <c r="B321" s="31">
        <f t="shared" si="12"/>
        <v>62</v>
      </c>
      <c r="C321" s="31" t="s">
        <v>848</v>
      </c>
      <c r="D321" s="32" t="s">
        <v>849</v>
      </c>
      <c r="E321" s="31" t="s">
        <v>7</v>
      </c>
      <c r="F321" s="31" t="s">
        <v>1496</v>
      </c>
      <c r="G321" s="31" t="s">
        <v>694</v>
      </c>
      <c r="H321" s="31" t="s">
        <v>747</v>
      </c>
      <c r="I321" s="32" t="s">
        <v>695</v>
      </c>
      <c r="J321" s="80">
        <v>88183385.150000006</v>
      </c>
      <c r="K321" s="80">
        <v>74955877.379999995</v>
      </c>
      <c r="L321" s="81" t="s">
        <v>129</v>
      </c>
      <c r="M321" s="82" t="s">
        <v>130</v>
      </c>
      <c r="N321" s="31" t="s">
        <v>144</v>
      </c>
      <c r="O321" s="60" t="s">
        <v>866</v>
      </c>
      <c r="P321" s="61" t="s">
        <v>867</v>
      </c>
      <c r="Q321" s="61" t="s">
        <v>867</v>
      </c>
      <c r="R321" s="61" t="s">
        <v>869</v>
      </c>
      <c r="S321" s="61" t="s">
        <v>869</v>
      </c>
      <c r="T321" s="61" t="s">
        <v>869</v>
      </c>
      <c r="U321" s="61" t="s">
        <v>869</v>
      </c>
      <c r="V321" s="61" t="s">
        <v>881</v>
      </c>
    </row>
    <row r="322" spans="2:22" s="34" customFormat="1" ht="84" x14ac:dyDescent="0.25">
      <c r="B322" s="31">
        <f t="shared" si="12"/>
        <v>63</v>
      </c>
      <c r="C322" s="31" t="s">
        <v>848</v>
      </c>
      <c r="D322" s="32" t="s">
        <v>849</v>
      </c>
      <c r="E322" s="31" t="s">
        <v>7</v>
      </c>
      <c r="F322" s="31" t="s">
        <v>1497</v>
      </c>
      <c r="G322" s="31" t="s">
        <v>694</v>
      </c>
      <c r="H322" s="31" t="s">
        <v>747</v>
      </c>
      <c r="I322" s="32" t="s">
        <v>695</v>
      </c>
      <c r="J322" s="80">
        <v>15561773.85</v>
      </c>
      <c r="K322" s="80">
        <v>13227507.77</v>
      </c>
      <c r="L322" s="81" t="s">
        <v>129</v>
      </c>
      <c r="M322" s="82" t="s">
        <v>130</v>
      </c>
      <c r="N322" s="31" t="s">
        <v>144</v>
      </c>
      <c r="O322" s="60" t="s">
        <v>866</v>
      </c>
      <c r="P322" s="61" t="s">
        <v>867</v>
      </c>
      <c r="Q322" s="61" t="s">
        <v>867</v>
      </c>
      <c r="R322" s="61" t="s">
        <v>869</v>
      </c>
      <c r="S322" s="61" t="s">
        <v>869</v>
      </c>
      <c r="T322" s="61" t="s">
        <v>869</v>
      </c>
      <c r="U322" s="61" t="s">
        <v>869</v>
      </c>
      <c r="V322" s="61" t="s">
        <v>881</v>
      </c>
    </row>
    <row r="323" spans="2:22" s="34" customFormat="1" ht="63" x14ac:dyDescent="0.25">
      <c r="B323" s="31">
        <f t="shared" si="12"/>
        <v>64</v>
      </c>
      <c r="C323" s="31" t="s">
        <v>848</v>
      </c>
      <c r="D323" s="32" t="s">
        <v>849</v>
      </c>
      <c r="E323" s="31" t="s">
        <v>7</v>
      </c>
      <c r="F323" s="31" t="s">
        <v>1498</v>
      </c>
      <c r="G323" s="31" t="s">
        <v>696</v>
      </c>
      <c r="H323" s="31" t="s">
        <v>747</v>
      </c>
      <c r="I323" s="32" t="s">
        <v>695</v>
      </c>
      <c r="J323" s="80">
        <v>28800000</v>
      </c>
      <c r="K323" s="80">
        <v>24480000</v>
      </c>
      <c r="L323" s="81" t="s">
        <v>129</v>
      </c>
      <c r="M323" s="82" t="s">
        <v>672</v>
      </c>
      <c r="N323" s="31" t="s">
        <v>673</v>
      </c>
      <c r="O323" s="60" t="s">
        <v>866</v>
      </c>
      <c r="P323" s="60" t="s">
        <v>875</v>
      </c>
      <c r="Q323" s="61" t="s">
        <v>866</v>
      </c>
      <c r="R323" s="61" t="s">
        <v>868</v>
      </c>
      <c r="S323" s="61" t="s">
        <v>868</v>
      </c>
      <c r="T323" s="61" t="s">
        <v>869</v>
      </c>
      <c r="U323" s="61" t="s">
        <v>869</v>
      </c>
      <c r="V323" s="61" t="s">
        <v>881</v>
      </c>
    </row>
    <row r="324" spans="2:22" s="34" customFormat="1" ht="63" x14ac:dyDescent="0.25">
      <c r="B324" s="31">
        <f t="shared" si="12"/>
        <v>65</v>
      </c>
      <c r="C324" s="31" t="s">
        <v>848</v>
      </c>
      <c r="D324" s="32" t="s">
        <v>849</v>
      </c>
      <c r="E324" s="31" t="s">
        <v>7</v>
      </c>
      <c r="F324" s="31" t="s">
        <v>1499</v>
      </c>
      <c r="G324" s="31" t="s">
        <v>696</v>
      </c>
      <c r="H324" s="31" t="s">
        <v>747</v>
      </c>
      <c r="I324" s="32" t="s">
        <v>695</v>
      </c>
      <c r="J324" s="80">
        <v>7200000</v>
      </c>
      <c r="K324" s="80">
        <v>6120000</v>
      </c>
      <c r="L324" s="81" t="s">
        <v>129</v>
      </c>
      <c r="M324" s="82" t="s">
        <v>672</v>
      </c>
      <c r="N324" s="31" t="s">
        <v>673</v>
      </c>
      <c r="O324" s="60" t="s">
        <v>866</v>
      </c>
      <c r="P324" s="60" t="s">
        <v>875</v>
      </c>
      <c r="Q324" s="61" t="s">
        <v>866</v>
      </c>
      <c r="R324" s="61" t="s">
        <v>868</v>
      </c>
      <c r="S324" s="61" t="s">
        <v>868</v>
      </c>
      <c r="T324" s="61" t="s">
        <v>869</v>
      </c>
      <c r="U324" s="61" t="s">
        <v>869</v>
      </c>
      <c r="V324" s="61" t="s">
        <v>881</v>
      </c>
    </row>
    <row r="325" spans="2:22" s="34" customFormat="1" ht="105" x14ac:dyDescent="0.25">
      <c r="B325" s="31">
        <f t="shared" si="12"/>
        <v>66</v>
      </c>
      <c r="C325" s="31" t="s">
        <v>848</v>
      </c>
      <c r="D325" s="32" t="s">
        <v>849</v>
      </c>
      <c r="E325" s="31" t="s">
        <v>7</v>
      </c>
      <c r="F325" s="31" t="s">
        <v>1500</v>
      </c>
      <c r="G325" s="31" t="s">
        <v>697</v>
      </c>
      <c r="H325" s="31" t="s">
        <v>747</v>
      </c>
      <c r="I325" s="32" t="s">
        <v>695</v>
      </c>
      <c r="J325" s="80">
        <v>10500000</v>
      </c>
      <c r="K325" s="80">
        <v>8925000</v>
      </c>
      <c r="L325" s="81" t="s">
        <v>129</v>
      </c>
      <c r="M325" s="82" t="s">
        <v>827</v>
      </c>
      <c r="N325" s="31" t="s">
        <v>676</v>
      </c>
      <c r="O325" s="60" t="s">
        <v>867</v>
      </c>
      <c r="P325" s="60" t="s">
        <v>868</v>
      </c>
      <c r="Q325" s="61" t="s">
        <v>868</v>
      </c>
      <c r="R325" s="61" t="s">
        <v>869</v>
      </c>
      <c r="S325" s="61" t="s">
        <v>870</v>
      </c>
      <c r="T325" s="61" t="s">
        <v>870</v>
      </c>
      <c r="U325" s="61" t="s">
        <v>870</v>
      </c>
      <c r="V325" s="61" t="s">
        <v>877</v>
      </c>
    </row>
    <row r="326" spans="2:22" s="34" customFormat="1" ht="84" x14ac:dyDescent="0.25">
      <c r="B326" s="31">
        <f t="shared" ref="B326:B346" si="13">B325+1</f>
        <v>67</v>
      </c>
      <c r="C326" s="31" t="s">
        <v>848</v>
      </c>
      <c r="D326" s="32" t="s">
        <v>849</v>
      </c>
      <c r="E326" s="31" t="s">
        <v>7</v>
      </c>
      <c r="F326" s="31" t="s">
        <v>1501</v>
      </c>
      <c r="G326" s="31" t="s">
        <v>145</v>
      </c>
      <c r="H326" s="31" t="s">
        <v>747</v>
      </c>
      <c r="I326" s="32" t="s">
        <v>695</v>
      </c>
      <c r="J326" s="80">
        <v>20000000</v>
      </c>
      <c r="K326" s="80">
        <v>17000000</v>
      </c>
      <c r="L326" s="81" t="s">
        <v>129</v>
      </c>
      <c r="M326" s="82" t="s">
        <v>132</v>
      </c>
      <c r="N326" s="31" t="s">
        <v>676</v>
      </c>
      <c r="O326" s="60" t="s">
        <v>867</v>
      </c>
      <c r="P326" s="60" t="s">
        <v>868</v>
      </c>
      <c r="Q326" s="62" t="s">
        <v>869</v>
      </c>
      <c r="R326" s="61" t="s">
        <v>870</v>
      </c>
      <c r="S326" s="61" t="s">
        <v>870</v>
      </c>
      <c r="T326" s="61" t="s">
        <v>870</v>
      </c>
      <c r="U326" s="61" t="s">
        <v>871</v>
      </c>
      <c r="V326" s="61" t="s">
        <v>881</v>
      </c>
    </row>
    <row r="327" spans="2:22" s="34" customFormat="1" ht="126" x14ac:dyDescent="0.25">
      <c r="B327" s="31">
        <f t="shared" si="13"/>
        <v>68</v>
      </c>
      <c r="C327" s="31" t="s">
        <v>848</v>
      </c>
      <c r="D327" s="32" t="s">
        <v>849</v>
      </c>
      <c r="E327" s="31" t="s">
        <v>174</v>
      </c>
      <c r="F327" s="31" t="s">
        <v>1502</v>
      </c>
      <c r="G327" s="31" t="s">
        <v>133</v>
      </c>
      <c r="H327" s="31" t="s">
        <v>747</v>
      </c>
      <c r="I327" s="32" t="s">
        <v>695</v>
      </c>
      <c r="J327" s="80">
        <v>11721500</v>
      </c>
      <c r="K327" s="80">
        <v>9963275</v>
      </c>
      <c r="L327" s="81" t="s">
        <v>129</v>
      </c>
      <c r="M327" s="82" t="s">
        <v>134</v>
      </c>
      <c r="N327" s="31" t="s">
        <v>676</v>
      </c>
      <c r="O327" s="60" t="s">
        <v>868</v>
      </c>
      <c r="P327" s="60" t="s">
        <v>869</v>
      </c>
      <c r="Q327" s="62" t="s">
        <v>869</v>
      </c>
      <c r="R327" s="61" t="s">
        <v>870</v>
      </c>
      <c r="S327" s="61" t="s">
        <v>870</v>
      </c>
      <c r="T327" s="61" t="s">
        <v>871</v>
      </c>
      <c r="U327" s="60" t="s">
        <v>871</v>
      </c>
      <c r="V327" s="60" t="s">
        <v>890</v>
      </c>
    </row>
    <row r="328" spans="2:22" s="34" customFormat="1" ht="147" x14ac:dyDescent="0.25">
      <c r="B328" s="31">
        <f t="shared" si="13"/>
        <v>69</v>
      </c>
      <c r="C328" s="31" t="s">
        <v>848</v>
      </c>
      <c r="D328" s="32" t="s">
        <v>849</v>
      </c>
      <c r="E328" s="31" t="s">
        <v>174</v>
      </c>
      <c r="F328" s="31" t="s">
        <v>1503</v>
      </c>
      <c r="G328" s="31" t="s">
        <v>135</v>
      </c>
      <c r="H328" s="31" t="s">
        <v>747</v>
      </c>
      <c r="I328" s="32" t="s">
        <v>695</v>
      </c>
      <c r="J328" s="80">
        <v>20000000</v>
      </c>
      <c r="K328" s="80">
        <v>17000000</v>
      </c>
      <c r="L328" s="81" t="s">
        <v>129</v>
      </c>
      <c r="M328" s="82" t="s">
        <v>677</v>
      </c>
      <c r="N328" s="31" t="s">
        <v>676</v>
      </c>
      <c r="O328" s="60" t="s">
        <v>867</v>
      </c>
      <c r="P328" s="60" t="s">
        <v>867</v>
      </c>
      <c r="Q328" s="61" t="s">
        <v>868</v>
      </c>
      <c r="R328" s="61" t="s">
        <v>869</v>
      </c>
      <c r="S328" s="61" t="s">
        <v>869</v>
      </c>
      <c r="T328" s="61" t="s">
        <v>870</v>
      </c>
      <c r="U328" s="60" t="s">
        <v>870</v>
      </c>
      <c r="V328" s="61" t="s">
        <v>881</v>
      </c>
    </row>
    <row r="329" spans="2:22" s="34" customFormat="1" ht="63" x14ac:dyDescent="0.25">
      <c r="B329" s="31">
        <f t="shared" si="13"/>
        <v>70</v>
      </c>
      <c r="C329" s="31" t="s">
        <v>848</v>
      </c>
      <c r="D329" s="32" t="s">
        <v>849</v>
      </c>
      <c r="E329" s="31" t="s">
        <v>12</v>
      </c>
      <c r="F329" s="31" t="s">
        <v>1504</v>
      </c>
      <c r="G329" s="31" t="s">
        <v>136</v>
      </c>
      <c r="H329" s="31" t="s">
        <v>747</v>
      </c>
      <c r="I329" s="32" t="s">
        <v>695</v>
      </c>
      <c r="J329" s="80">
        <v>23105000</v>
      </c>
      <c r="K329" s="80">
        <v>19639249</v>
      </c>
      <c r="L329" s="81" t="s">
        <v>129</v>
      </c>
      <c r="M329" s="82" t="s">
        <v>678</v>
      </c>
      <c r="N329" s="31" t="s">
        <v>673</v>
      </c>
      <c r="O329" s="60" t="s">
        <v>868</v>
      </c>
      <c r="P329" s="62" t="s">
        <v>878</v>
      </c>
      <c r="Q329" s="61" t="s">
        <v>866</v>
      </c>
      <c r="R329" s="62" t="s">
        <v>867</v>
      </c>
      <c r="S329" s="61" t="s">
        <v>868</v>
      </c>
      <c r="T329" s="61" t="s">
        <v>869</v>
      </c>
      <c r="U329" s="61" t="s">
        <v>869</v>
      </c>
      <c r="V329" s="61" t="s">
        <v>893</v>
      </c>
    </row>
    <row r="330" spans="2:22" s="34" customFormat="1" ht="126" x14ac:dyDescent="0.25">
      <c r="B330" s="31">
        <f t="shared" si="13"/>
        <v>71</v>
      </c>
      <c r="C330" s="31" t="s">
        <v>848</v>
      </c>
      <c r="D330" s="32" t="s">
        <v>849</v>
      </c>
      <c r="E330" s="31" t="s">
        <v>12</v>
      </c>
      <c r="F330" s="31" t="s">
        <v>1505</v>
      </c>
      <c r="G330" s="31" t="s">
        <v>137</v>
      </c>
      <c r="H330" s="31" t="s">
        <v>747</v>
      </c>
      <c r="I330" s="32" t="s">
        <v>695</v>
      </c>
      <c r="J330" s="80">
        <v>33680000</v>
      </c>
      <c r="K330" s="80">
        <v>28628000</v>
      </c>
      <c r="L330" s="81" t="s">
        <v>129</v>
      </c>
      <c r="M330" s="82" t="s">
        <v>679</v>
      </c>
      <c r="N330" s="31" t="s">
        <v>676</v>
      </c>
      <c r="O330" s="60" t="s">
        <v>867</v>
      </c>
      <c r="P330" s="60" t="s">
        <v>868</v>
      </c>
      <c r="Q330" s="62" t="s">
        <v>869</v>
      </c>
      <c r="R330" s="61" t="s">
        <v>870</v>
      </c>
      <c r="S330" s="61" t="s">
        <v>870</v>
      </c>
      <c r="T330" s="61" t="s">
        <v>870</v>
      </c>
      <c r="U330" s="61" t="s">
        <v>871</v>
      </c>
      <c r="V330" s="61" t="s">
        <v>893</v>
      </c>
    </row>
    <row r="331" spans="2:22" s="34" customFormat="1" ht="126" x14ac:dyDescent="0.25">
      <c r="B331" s="31">
        <f t="shared" si="13"/>
        <v>72</v>
      </c>
      <c r="C331" s="31" t="s">
        <v>848</v>
      </c>
      <c r="D331" s="32" t="s">
        <v>849</v>
      </c>
      <c r="E331" s="31" t="s">
        <v>16</v>
      </c>
      <c r="F331" s="31" t="s">
        <v>1506</v>
      </c>
      <c r="G331" s="31" t="s">
        <v>680</v>
      </c>
      <c r="H331" s="31" t="s">
        <v>747</v>
      </c>
      <c r="I331" s="32" t="s">
        <v>695</v>
      </c>
      <c r="J331" s="80">
        <v>10281000</v>
      </c>
      <c r="K331" s="80">
        <v>8738850</v>
      </c>
      <c r="L331" s="81" t="s">
        <v>129</v>
      </c>
      <c r="M331" s="82" t="s">
        <v>679</v>
      </c>
      <c r="N331" s="31" t="s">
        <v>676</v>
      </c>
      <c r="O331" s="60" t="s">
        <v>868</v>
      </c>
      <c r="P331" s="62" t="s">
        <v>870</v>
      </c>
      <c r="Q331" s="62" t="s">
        <v>870</v>
      </c>
      <c r="R331" s="61" t="s">
        <v>872</v>
      </c>
      <c r="S331" s="61" t="s">
        <v>872</v>
      </c>
      <c r="T331" s="61" t="s">
        <v>879</v>
      </c>
      <c r="U331" s="61" t="s">
        <v>879</v>
      </c>
      <c r="V331" s="61" t="s">
        <v>893</v>
      </c>
    </row>
    <row r="332" spans="2:22" s="34" customFormat="1" ht="147" x14ac:dyDescent="0.25">
      <c r="B332" s="31">
        <f t="shared" si="13"/>
        <v>73</v>
      </c>
      <c r="C332" s="31" t="s">
        <v>848</v>
      </c>
      <c r="D332" s="32" t="s">
        <v>849</v>
      </c>
      <c r="E332" s="31" t="s">
        <v>378</v>
      </c>
      <c r="F332" s="31" t="s">
        <v>1507</v>
      </c>
      <c r="G332" s="31" t="s">
        <v>681</v>
      </c>
      <c r="H332" s="31" t="s">
        <v>747</v>
      </c>
      <c r="I332" s="32" t="s">
        <v>695</v>
      </c>
      <c r="J332" s="80">
        <v>8000000</v>
      </c>
      <c r="K332" s="80">
        <v>6800000</v>
      </c>
      <c r="L332" s="81" t="s">
        <v>129</v>
      </c>
      <c r="M332" s="82" t="s">
        <v>682</v>
      </c>
      <c r="N332" s="31" t="s">
        <v>676</v>
      </c>
      <c r="O332" s="60" t="s">
        <v>868</v>
      </c>
      <c r="P332" s="62" t="s">
        <v>870</v>
      </c>
      <c r="Q332" s="62" t="s">
        <v>870</v>
      </c>
      <c r="R332" s="61" t="s">
        <v>872</v>
      </c>
      <c r="S332" s="61" t="s">
        <v>872</v>
      </c>
      <c r="T332" s="61" t="s">
        <v>872</v>
      </c>
      <c r="U332" s="61" t="s">
        <v>880</v>
      </c>
      <c r="V332" s="61" t="s">
        <v>893</v>
      </c>
    </row>
    <row r="333" spans="2:22" s="34" customFormat="1" ht="84" x14ac:dyDescent="0.25">
      <c r="B333" s="31">
        <f t="shared" si="13"/>
        <v>74</v>
      </c>
      <c r="C333" s="31" t="s">
        <v>848</v>
      </c>
      <c r="D333" s="32" t="s">
        <v>849</v>
      </c>
      <c r="E333" s="31" t="s">
        <v>7</v>
      </c>
      <c r="F333" s="31" t="s">
        <v>1508</v>
      </c>
      <c r="G333" s="31" t="s">
        <v>698</v>
      </c>
      <c r="H333" s="31" t="s">
        <v>747</v>
      </c>
      <c r="I333" s="32" t="s">
        <v>699</v>
      </c>
      <c r="J333" s="80">
        <v>68176715</v>
      </c>
      <c r="K333" s="80">
        <v>57950207.75</v>
      </c>
      <c r="L333" s="81" t="s">
        <v>129</v>
      </c>
      <c r="M333" s="82" t="s">
        <v>130</v>
      </c>
      <c r="N333" s="31" t="s">
        <v>144</v>
      </c>
      <c r="O333" s="60" t="s">
        <v>866</v>
      </c>
      <c r="P333" s="61" t="s">
        <v>867</v>
      </c>
      <c r="Q333" s="61" t="s">
        <v>867</v>
      </c>
      <c r="R333" s="61" t="s">
        <v>869</v>
      </c>
      <c r="S333" s="61" t="s">
        <v>869</v>
      </c>
      <c r="T333" s="61" t="s">
        <v>869</v>
      </c>
      <c r="U333" s="61" t="s">
        <v>869</v>
      </c>
      <c r="V333" s="61" t="s">
        <v>881</v>
      </c>
    </row>
    <row r="334" spans="2:22" s="34" customFormat="1" ht="84" x14ac:dyDescent="0.25">
      <c r="B334" s="31">
        <f t="shared" si="13"/>
        <v>75</v>
      </c>
      <c r="C334" s="31" t="s">
        <v>848</v>
      </c>
      <c r="D334" s="32" t="s">
        <v>849</v>
      </c>
      <c r="E334" s="31" t="s">
        <v>7</v>
      </c>
      <c r="F334" s="31" t="s">
        <v>1509</v>
      </c>
      <c r="G334" s="31" t="s">
        <v>698</v>
      </c>
      <c r="H334" s="31" t="s">
        <v>747</v>
      </c>
      <c r="I334" s="32" t="s">
        <v>699</v>
      </c>
      <c r="J334" s="80">
        <v>12031185</v>
      </c>
      <c r="K334" s="80">
        <v>10226507.25</v>
      </c>
      <c r="L334" s="81" t="s">
        <v>129</v>
      </c>
      <c r="M334" s="82" t="s">
        <v>130</v>
      </c>
      <c r="N334" s="31" t="s">
        <v>144</v>
      </c>
      <c r="O334" s="60" t="s">
        <v>866</v>
      </c>
      <c r="P334" s="61" t="s">
        <v>867</v>
      </c>
      <c r="Q334" s="61" t="s">
        <v>867</v>
      </c>
      <c r="R334" s="61" t="s">
        <v>869</v>
      </c>
      <c r="S334" s="61" t="s">
        <v>869</v>
      </c>
      <c r="T334" s="61" t="s">
        <v>869</v>
      </c>
      <c r="U334" s="61" t="s">
        <v>869</v>
      </c>
      <c r="V334" s="61" t="s">
        <v>881</v>
      </c>
    </row>
    <row r="335" spans="2:22" s="34" customFormat="1" ht="63" x14ac:dyDescent="0.25">
      <c r="B335" s="31">
        <f t="shared" si="13"/>
        <v>76</v>
      </c>
      <c r="C335" s="31" t="s">
        <v>848</v>
      </c>
      <c r="D335" s="32" t="s">
        <v>849</v>
      </c>
      <c r="E335" s="31" t="s">
        <v>7</v>
      </c>
      <c r="F335" s="31" t="s">
        <v>1510</v>
      </c>
      <c r="G335" s="31" t="s">
        <v>700</v>
      </c>
      <c r="H335" s="31" t="s">
        <v>747</v>
      </c>
      <c r="I335" s="32" t="s">
        <v>699</v>
      </c>
      <c r="J335" s="80">
        <v>25520000</v>
      </c>
      <c r="K335" s="80">
        <v>21692000</v>
      </c>
      <c r="L335" s="81" t="s">
        <v>129</v>
      </c>
      <c r="M335" s="82" t="s">
        <v>672</v>
      </c>
      <c r="N335" s="31" t="s">
        <v>673</v>
      </c>
      <c r="O335" s="60" t="s">
        <v>866</v>
      </c>
      <c r="P335" s="60" t="s">
        <v>875</v>
      </c>
      <c r="Q335" s="61" t="s">
        <v>866</v>
      </c>
      <c r="R335" s="61" t="s">
        <v>868</v>
      </c>
      <c r="S335" s="61" t="s">
        <v>868</v>
      </c>
      <c r="T335" s="61" t="s">
        <v>869</v>
      </c>
      <c r="U335" s="61" t="s">
        <v>869</v>
      </c>
      <c r="V335" s="61" t="s">
        <v>881</v>
      </c>
    </row>
    <row r="336" spans="2:22" s="34" customFormat="1" ht="63" x14ac:dyDescent="0.25">
      <c r="B336" s="31">
        <f t="shared" si="13"/>
        <v>77</v>
      </c>
      <c r="C336" s="31" t="s">
        <v>848</v>
      </c>
      <c r="D336" s="32" t="s">
        <v>849</v>
      </c>
      <c r="E336" s="31" t="s">
        <v>7</v>
      </c>
      <c r="F336" s="31" t="s">
        <v>1511</v>
      </c>
      <c r="G336" s="31" t="s">
        <v>700</v>
      </c>
      <c r="H336" s="31" t="s">
        <v>747</v>
      </c>
      <c r="I336" s="32" t="s">
        <v>699</v>
      </c>
      <c r="J336" s="80">
        <v>6380000</v>
      </c>
      <c r="K336" s="80">
        <v>5423000</v>
      </c>
      <c r="L336" s="81" t="s">
        <v>129</v>
      </c>
      <c r="M336" s="82" t="s">
        <v>672</v>
      </c>
      <c r="N336" s="31" t="s">
        <v>673</v>
      </c>
      <c r="O336" s="60" t="s">
        <v>866</v>
      </c>
      <c r="P336" s="60" t="s">
        <v>875</v>
      </c>
      <c r="Q336" s="61" t="s">
        <v>866</v>
      </c>
      <c r="R336" s="61" t="s">
        <v>868</v>
      </c>
      <c r="S336" s="61" t="s">
        <v>868</v>
      </c>
      <c r="T336" s="61" t="s">
        <v>869</v>
      </c>
      <c r="U336" s="61" t="s">
        <v>869</v>
      </c>
      <c r="V336" s="61" t="s">
        <v>881</v>
      </c>
    </row>
    <row r="337" spans="1:22" s="34" customFormat="1" ht="105" x14ac:dyDescent="0.25">
      <c r="B337" s="31">
        <f t="shared" si="13"/>
        <v>78</v>
      </c>
      <c r="C337" s="31" t="s">
        <v>848</v>
      </c>
      <c r="D337" s="32" t="s">
        <v>849</v>
      </c>
      <c r="E337" s="31" t="s">
        <v>7</v>
      </c>
      <c r="F337" s="31" t="s">
        <v>1512</v>
      </c>
      <c r="G337" s="31" t="s">
        <v>701</v>
      </c>
      <c r="H337" s="31" t="s">
        <v>747</v>
      </c>
      <c r="I337" s="32" t="s">
        <v>699</v>
      </c>
      <c r="J337" s="80">
        <v>14000000</v>
      </c>
      <c r="K337" s="80">
        <v>11900000</v>
      </c>
      <c r="L337" s="81" t="s">
        <v>129</v>
      </c>
      <c r="M337" s="82" t="s">
        <v>675</v>
      </c>
      <c r="N337" s="31" t="s">
        <v>676</v>
      </c>
      <c r="O337" s="60" t="s">
        <v>867</v>
      </c>
      <c r="P337" s="60" t="s">
        <v>868</v>
      </c>
      <c r="Q337" s="61" t="s">
        <v>868</v>
      </c>
      <c r="R337" s="61" t="s">
        <v>869</v>
      </c>
      <c r="S337" s="61" t="s">
        <v>870</v>
      </c>
      <c r="T337" s="61" t="s">
        <v>870</v>
      </c>
      <c r="U337" s="61" t="s">
        <v>870</v>
      </c>
      <c r="V337" s="61" t="s">
        <v>877</v>
      </c>
    </row>
    <row r="338" spans="1:22" s="34" customFormat="1" ht="84" x14ac:dyDescent="0.25">
      <c r="B338" s="31">
        <f t="shared" si="13"/>
        <v>79</v>
      </c>
      <c r="C338" s="31" t="s">
        <v>848</v>
      </c>
      <c r="D338" s="32" t="s">
        <v>849</v>
      </c>
      <c r="E338" s="31" t="s">
        <v>7</v>
      </c>
      <c r="F338" s="31" t="s">
        <v>1513</v>
      </c>
      <c r="G338" s="31" t="s">
        <v>146</v>
      </c>
      <c r="H338" s="31" t="s">
        <v>747</v>
      </c>
      <c r="I338" s="32" t="s">
        <v>699</v>
      </c>
      <c r="J338" s="80">
        <v>22309734</v>
      </c>
      <c r="K338" s="80">
        <v>18963274</v>
      </c>
      <c r="L338" s="81" t="s">
        <v>129</v>
      </c>
      <c r="M338" s="82" t="s">
        <v>132</v>
      </c>
      <c r="N338" s="31" t="s">
        <v>676</v>
      </c>
      <c r="O338" s="60" t="s">
        <v>867</v>
      </c>
      <c r="P338" s="60" t="s">
        <v>868</v>
      </c>
      <c r="Q338" s="62" t="s">
        <v>869</v>
      </c>
      <c r="R338" s="61" t="s">
        <v>870</v>
      </c>
      <c r="S338" s="61" t="s">
        <v>870</v>
      </c>
      <c r="T338" s="61" t="s">
        <v>870</v>
      </c>
      <c r="U338" s="61" t="s">
        <v>871</v>
      </c>
      <c r="V338" s="61" t="s">
        <v>881</v>
      </c>
    </row>
    <row r="339" spans="1:22" s="34" customFormat="1" ht="126" x14ac:dyDescent="0.25">
      <c r="B339" s="31">
        <f t="shared" si="13"/>
        <v>80</v>
      </c>
      <c r="C339" s="31" t="s">
        <v>848</v>
      </c>
      <c r="D339" s="32" t="s">
        <v>849</v>
      </c>
      <c r="E339" s="31" t="s">
        <v>174</v>
      </c>
      <c r="F339" s="31" t="s">
        <v>1514</v>
      </c>
      <c r="G339" s="31" t="s">
        <v>133</v>
      </c>
      <c r="H339" s="31" t="s">
        <v>747</v>
      </c>
      <c r="I339" s="32" t="s">
        <v>699</v>
      </c>
      <c r="J339" s="80">
        <v>11721500</v>
      </c>
      <c r="K339" s="80">
        <v>9963275</v>
      </c>
      <c r="L339" s="81" t="s">
        <v>129</v>
      </c>
      <c r="M339" s="82" t="s">
        <v>134</v>
      </c>
      <c r="N339" s="31" t="s">
        <v>676</v>
      </c>
      <c r="O339" s="60" t="s">
        <v>868</v>
      </c>
      <c r="P339" s="60" t="s">
        <v>869</v>
      </c>
      <c r="Q339" s="62" t="s">
        <v>869</v>
      </c>
      <c r="R339" s="61" t="s">
        <v>870</v>
      </c>
      <c r="S339" s="61" t="s">
        <v>870</v>
      </c>
      <c r="T339" s="61" t="s">
        <v>871</v>
      </c>
      <c r="U339" s="60" t="s">
        <v>871</v>
      </c>
      <c r="V339" s="60" t="s">
        <v>890</v>
      </c>
    </row>
    <row r="340" spans="1:22" s="34" customFormat="1" ht="147" x14ac:dyDescent="0.25">
      <c r="B340" s="31">
        <f t="shared" si="13"/>
        <v>81</v>
      </c>
      <c r="C340" s="31" t="s">
        <v>848</v>
      </c>
      <c r="D340" s="32" t="s">
        <v>849</v>
      </c>
      <c r="E340" s="31" t="s">
        <v>174</v>
      </c>
      <c r="F340" s="31" t="s">
        <v>1515</v>
      </c>
      <c r="G340" s="31" t="s">
        <v>135</v>
      </c>
      <c r="H340" s="31" t="s">
        <v>747</v>
      </c>
      <c r="I340" s="32" t="s">
        <v>699</v>
      </c>
      <c r="J340" s="80">
        <v>22645000</v>
      </c>
      <c r="K340" s="80">
        <v>19248250</v>
      </c>
      <c r="L340" s="81" t="s">
        <v>129</v>
      </c>
      <c r="M340" s="82" t="s">
        <v>677</v>
      </c>
      <c r="N340" s="31" t="s">
        <v>676</v>
      </c>
      <c r="O340" s="60" t="s">
        <v>867</v>
      </c>
      <c r="P340" s="60" t="s">
        <v>867</v>
      </c>
      <c r="Q340" s="61" t="s">
        <v>868</v>
      </c>
      <c r="R340" s="61" t="s">
        <v>869</v>
      </c>
      <c r="S340" s="61" t="s">
        <v>869</v>
      </c>
      <c r="T340" s="61" t="s">
        <v>870</v>
      </c>
      <c r="U340" s="60" t="s">
        <v>870</v>
      </c>
      <c r="V340" s="61" t="s">
        <v>881</v>
      </c>
    </row>
    <row r="341" spans="1:22" s="34" customFormat="1" ht="63" x14ac:dyDescent="0.25">
      <c r="B341" s="31">
        <f t="shared" si="13"/>
        <v>82</v>
      </c>
      <c r="C341" s="31" t="s">
        <v>848</v>
      </c>
      <c r="D341" s="32" t="s">
        <v>849</v>
      </c>
      <c r="E341" s="31" t="s">
        <v>12</v>
      </c>
      <c r="F341" s="31" t="s">
        <v>1516</v>
      </c>
      <c r="G341" s="31" t="s">
        <v>136</v>
      </c>
      <c r="H341" s="31" t="s">
        <v>747</v>
      </c>
      <c r="I341" s="32" t="s">
        <v>699</v>
      </c>
      <c r="J341" s="80">
        <v>31300725</v>
      </c>
      <c r="K341" s="80">
        <v>26605616</v>
      </c>
      <c r="L341" s="81" t="s">
        <v>129</v>
      </c>
      <c r="M341" s="82" t="s">
        <v>678</v>
      </c>
      <c r="N341" s="31" t="s">
        <v>673</v>
      </c>
      <c r="O341" s="60" t="s">
        <v>868</v>
      </c>
      <c r="P341" s="62" t="s">
        <v>878</v>
      </c>
      <c r="Q341" s="61" t="s">
        <v>866</v>
      </c>
      <c r="R341" s="62" t="s">
        <v>867</v>
      </c>
      <c r="S341" s="61" t="s">
        <v>868</v>
      </c>
      <c r="T341" s="61" t="s">
        <v>869</v>
      </c>
      <c r="U341" s="61" t="s">
        <v>869</v>
      </c>
      <c r="V341" s="61" t="s">
        <v>893</v>
      </c>
    </row>
    <row r="342" spans="1:22" s="34" customFormat="1" ht="126" x14ac:dyDescent="0.25">
      <c r="B342" s="31">
        <f t="shared" si="13"/>
        <v>83</v>
      </c>
      <c r="C342" s="31" t="s">
        <v>848</v>
      </c>
      <c r="D342" s="32" t="s">
        <v>849</v>
      </c>
      <c r="E342" s="31" t="s">
        <v>12</v>
      </c>
      <c r="F342" s="31" t="s">
        <v>1517</v>
      </c>
      <c r="G342" s="31" t="s">
        <v>137</v>
      </c>
      <c r="H342" s="31" t="s">
        <v>747</v>
      </c>
      <c r="I342" s="32" t="s">
        <v>699</v>
      </c>
      <c r="J342" s="80">
        <v>24440000</v>
      </c>
      <c r="K342" s="80">
        <v>20774000</v>
      </c>
      <c r="L342" s="81" t="s">
        <v>129</v>
      </c>
      <c r="M342" s="82" t="s">
        <v>679</v>
      </c>
      <c r="N342" s="31" t="s">
        <v>676</v>
      </c>
      <c r="O342" s="60" t="s">
        <v>867</v>
      </c>
      <c r="P342" s="60" t="s">
        <v>868</v>
      </c>
      <c r="Q342" s="62" t="s">
        <v>869</v>
      </c>
      <c r="R342" s="61" t="s">
        <v>870</v>
      </c>
      <c r="S342" s="61" t="s">
        <v>870</v>
      </c>
      <c r="T342" s="61" t="s">
        <v>870</v>
      </c>
      <c r="U342" s="61" t="s">
        <v>871</v>
      </c>
      <c r="V342" s="61" t="s">
        <v>893</v>
      </c>
    </row>
    <row r="343" spans="1:22" s="34" customFormat="1" ht="126" x14ac:dyDescent="0.25">
      <c r="B343" s="31">
        <f t="shared" si="13"/>
        <v>84</v>
      </c>
      <c r="C343" s="31" t="s">
        <v>848</v>
      </c>
      <c r="D343" s="32" t="s">
        <v>849</v>
      </c>
      <c r="E343" s="31" t="s">
        <v>16</v>
      </c>
      <c r="F343" s="31" t="s">
        <v>1518</v>
      </c>
      <c r="G343" s="31" t="s">
        <v>680</v>
      </c>
      <c r="H343" s="31" t="s">
        <v>747</v>
      </c>
      <c r="I343" s="32" t="s">
        <v>699</v>
      </c>
      <c r="J343" s="80">
        <v>9595600</v>
      </c>
      <c r="K343" s="80">
        <v>8156260</v>
      </c>
      <c r="L343" s="81" t="s">
        <v>129</v>
      </c>
      <c r="M343" s="82" t="s">
        <v>679</v>
      </c>
      <c r="N343" s="31" t="s">
        <v>676</v>
      </c>
      <c r="O343" s="60" t="s">
        <v>868</v>
      </c>
      <c r="P343" s="62" t="s">
        <v>870</v>
      </c>
      <c r="Q343" s="62" t="s">
        <v>870</v>
      </c>
      <c r="R343" s="61" t="s">
        <v>872</v>
      </c>
      <c r="S343" s="61" t="s">
        <v>872</v>
      </c>
      <c r="T343" s="61" t="s">
        <v>879</v>
      </c>
      <c r="U343" s="61" t="s">
        <v>879</v>
      </c>
      <c r="V343" s="61" t="s">
        <v>893</v>
      </c>
    </row>
    <row r="344" spans="1:22" s="34" customFormat="1" ht="147" x14ac:dyDescent="0.25">
      <c r="B344" s="31">
        <f t="shared" si="13"/>
        <v>85</v>
      </c>
      <c r="C344" s="31" t="s">
        <v>848</v>
      </c>
      <c r="D344" s="32" t="s">
        <v>849</v>
      </c>
      <c r="E344" s="31" t="s">
        <v>378</v>
      </c>
      <c r="F344" s="31" t="s">
        <v>1519</v>
      </c>
      <c r="G344" s="31" t="s">
        <v>681</v>
      </c>
      <c r="H344" s="31" t="s">
        <v>747</v>
      </c>
      <c r="I344" s="32" t="s">
        <v>699</v>
      </c>
      <c r="J344" s="80">
        <v>7912200</v>
      </c>
      <c r="K344" s="80">
        <v>6725370</v>
      </c>
      <c r="L344" s="81" t="s">
        <v>129</v>
      </c>
      <c r="M344" s="82" t="s">
        <v>682</v>
      </c>
      <c r="N344" s="31" t="s">
        <v>676</v>
      </c>
      <c r="O344" s="60" t="s">
        <v>868</v>
      </c>
      <c r="P344" s="62" t="s">
        <v>870</v>
      </c>
      <c r="Q344" s="62" t="s">
        <v>870</v>
      </c>
      <c r="R344" s="61" t="s">
        <v>872</v>
      </c>
      <c r="S344" s="61" t="s">
        <v>872</v>
      </c>
      <c r="T344" s="61" t="s">
        <v>872</v>
      </c>
      <c r="U344" s="61" t="s">
        <v>880</v>
      </c>
      <c r="V344" s="61" t="s">
        <v>893</v>
      </c>
    </row>
    <row r="345" spans="1:22" s="34" customFormat="1" ht="84" x14ac:dyDescent="0.25">
      <c r="B345" s="31">
        <f t="shared" si="13"/>
        <v>86</v>
      </c>
      <c r="C345" s="31" t="s">
        <v>848</v>
      </c>
      <c r="D345" s="32" t="s">
        <v>849</v>
      </c>
      <c r="E345" s="31" t="s">
        <v>12</v>
      </c>
      <c r="F345" s="31" t="s">
        <v>1520</v>
      </c>
      <c r="G345" s="31" t="s">
        <v>147</v>
      </c>
      <c r="H345" s="31" t="s">
        <v>747</v>
      </c>
      <c r="I345" s="32" t="s">
        <v>699</v>
      </c>
      <c r="J345" s="80">
        <v>21000000</v>
      </c>
      <c r="K345" s="80">
        <v>17850000</v>
      </c>
      <c r="L345" s="81" t="s">
        <v>129</v>
      </c>
      <c r="M345" s="82" t="s">
        <v>142</v>
      </c>
      <c r="N345" s="31" t="s">
        <v>693</v>
      </c>
      <c r="O345" s="60" t="s">
        <v>868</v>
      </c>
      <c r="P345" s="62" t="s">
        <v>870</v>
      </c>
      <c r="Q345" s="62" t="s">
        <v>870</v>
      </c>
      <c r="R345" s="61" t="s">
        <v>872</v>
      </c>
      <c r="S345" s="61" t="s">
        <v>872</v>
      </c>
      <c r="T345" s="61" t="s">
        <v>872</v>
      </c>
      <c r="U345" s="61" t="s">
        <v>880</v>
      </c>
      <c r="V345" s="61" t="s">
        <v>893</v>
      </c>
    </row>
    <row r="346" spans="1:22" s="34" customFormat="1" ht="105" x14ac:dyDescent="0.25">
      <c r="B346" s="31">
        <f t="shared" si="13"/>
        <v>87</v>
      </c>
      <c r="C346" s="31" t="s">
        <v>848</v>
      </c>
      <c r="D346" s="32" t="s">
        <v>849</v>
      </c>
      <c r="E346" s="31" t="s">
        <v>916</v>
      </c>
      <c r="F346" s="31" t="s">
        <v>149</v>
      </c>
      <c r="G346" s="31" t="s">
        <v>150</v>
      </c>
      <c r="H346" s="31" t="s">
        <v>747</v>
      </c>
      <c r="I346" s="32" t="s">
        <v>151</v>
      </c>
      <c r="J346" s="80">
        <v>114118160</v>
      </c>
      <c r="K346" s="80">
        <v>85588621</v>
      </c>
      <c r="L346" s="81" t="s">
        <v>129</v>
      </c>
      <c r="M346" s="82" t="s">
        <v>152</v>
      </c>
      <c r="N346" s="82" t="s">
        <v>673</v>
      </c>
      <c r="O346" s="60" t="s">
        <v>867</v>
      </c>
      <c r="P346" s="62" t="s">
        <v>878</v>
      </c>
      <c r="Q346" s="77" t="s">
        <v>867</v>
      </c>
      <c r="R346" s="62" t="s">
        <v>867</v>
      </c>
      <c r="S346" s="61" t="s">
        <v>867</v>
      </c>
      <c r="T346" s="61" t="s">
        <v>868</v>
      </c>
      <c r="U346" s="61" t="s">
        <v>869</v>
      </c>
      <c r="V346" s="61" t="s">
        <v>893</v>
      </c>
    </row>
    <row r="347" spans="1:22" s="25" customFormat="1" ht="69.75" x14ac:dyDescent="0.25">
      <c r="A347" s="21"/>
      <c r="B347" s="22">
        <v>87</v>
      </c>
      <c r="C347" s="22" t="s">
        <v>932</v>
      </c>
      <c r="D347" s="22" t="s">
        <v>933</v>
      </c>
      <c r="E347" s="22" t="s">
        <v>1521</v>
      </c>
      <c r="F347" s="22"/>
      <c r="G347" s="22"/>
      <c r="H347" s="22"/>
      <c r="I347" s="22"/>
      <c r="J347" s="24">
        <f>SUM(J260:J346)</f>
        <v>2530738057</v>
      </c>
      <c r="K347" s="24">
        <f>SUM(K260:K346)</f>
        <v>2139715529.8099999</v>
      </c>
      <c r="L347" s="22"/>
      <c r="M347" s="22"/>
      <c r="N347" s="22"/>
      <c r="O347" s="70"/>
      <c r="P347" s="71"/>
      <c r="Q347" s="71"/>
      <c r="R347" s="71"/>
      <c r="S347" s="71"/>
      <c r="T347" s="71"/>
      <c r="U347" s="70"/>
      <c r="V347" s="70"/>
    </row>
    <row r="348" spans="1:22" s="34" customFormat="1" ht="168" x14ac:dyDescent="0.25">
      <c r="B348" s="31">
        <v>1</v>
      </c>
      <c r="C348" s="31" t="s">
        <v>850</v>
      </c>
      <c r="D348" s="31" t="s">
        <v>851</v>
      </c>
      <c r="E348" s="31" t="s">
        <v>720</v>
      </c>
      <c r="F348" s="63" t="s">
        <v>1522</v>
      </c>
      <c r="G348" s="63" t="s">
        <v>1523</v>
      </c>
      <c r="H348" s="31" t="s">
        <v>748</v>
      </c>
      <c r="I348" s="31" t="s">
        <v>863</v>
      </c>
      <c r="J348" s="83">
        <v>30000000</v>
      </c>
      <c r="K348" s="83">
        <v>25500000</v>
      </c>
      <c r="L348" s="31" t="s">
        <v>74</v>
      </c>
      <c r="M348" s="63" t="s">
        <v>1524</v>
      </c>
      <c r="N348" s="63" t="s">
        <v>57</v>
      </c>
      <c r="O348" s="60" t="s">
        <v>868</v>
      </c>
      <c r="P348" s="60" t="s">
        <v>869</v>
      </c>
      <c r="Q348" s="62" t="s">
        <v>869</v>
      </c>
      <c r="R348" s="61" t="s">
        <v>870</v>
      </c>
      <c r="S348" s="61" t="s">
        <v>870</v>
      </c>
      <c r="T348" s="61" t="s">
        <v>871</v>
      </c>
      <c r="U348" s="61" t="s">
        <v>871</v>
      </c>
      <c r="V348" s="61" t="s">
        <v>882</v>
      </c>
    </row>
    <row r="349" spans="1:22" s="34" customFormat="1" ht="105" x14ac:dyDescent="0.25">
      <c r="B349" s="31">
        <f>B348+1</f>
        <v>2</v>
      </c>
      <c r="C349" s="31" t="s">
        <v>850</v>
      </c>
      <c r="D349" s="31" t="s">
        <v>851</v>
      </c>
      <c r="E349" s="31" t="s">
        <v>720</v>
      </c>
      <c r="F349" s="63" t="s">
        <v>1525</v>
      </c>
      <c r="G349" s="63" t="s">
        <v>1526</v>
      </c>
      <c r="H349" s="31" t="s">
        <v>748</v>
      </c>
      <c r="I349" s="31" t="s">
        <v>153</v>
      </c>
      <c r="J349" s="83">
        <v>4800000</v>
      </c>
      <c r="K349" s="83">
        <v>4080000</v>
      </c>
      <c r="L349" s="31" t="s">
        <v>74</v>
      </c>
      <c r="M349" s="63" t="s">
        <v>1527</v>
      </c>
      <c r="N349" s="63" t="s">
        <v>1528</v>
      </c>
      <c r="O349" s="60" t="s">
        <v>867</v>
      </c>
      <c r="P349" s="60" t="s">
        <v>868</v>
      </c>
      <c r="Q349" s="61" t="s">
        <v>868</v>
      </c>
      <c r="R349" s="61" t="s">
        <v>869</v>
      </c>
      <c r="S349" s="61" t="s">
        <v>869</v>
      </c>
      <c r="T349" s="61" t="s">
        <v>870</v>
      </c>
      <c r="U349" s="61" t="s">
        <v>870</v>
      </c>
      <c r="V349" s="61" t="s">
        <v>874</v>
      </c>
    </row>
    <row r="350" spans="1:22" s="34" customFormat="1" ht="210" x14ac:dyDescent="0.25">
      <c r="B350" s="31">
        <f t="shared" ref="B350:B413" si="14">B349+1</f>
        <v>3</v>
      </c>
      <c r="C350" s="31" t="s">
        <v>850</v>
      </c>
      <c r="D350" s="31" t="s">
        <v>851</v>
      </c>
      <c r="E350" s="31" t="s">
        <v>720</v>
      </c>
      <c r="F350" s="63" t="s">
        <v>1529</v>
      </c>
      <c r="G350" s="63" t="s">
        <v>1530</v>
      </c>
      <c r="H350" s="31" t="s">
        <v>809</v>
      </c>
      <c r="I350" s="31" t="s">
        <v>153</v>
      </c>
      <c r="J350" s="83">
        <v>10263637.958129434</v>
      </c>
      <c r="K350" s="83">
        <v>8724092.2644100189</v>
      </c>
      <c r="L350" s="31" t="s">
        <v>154</v>
      </c>
      <c r="M350" s="63" t="s">
        <v>1531</v>
      </c>
      <c r="N350" s="63" t="s">
        <v>57</v>
      </c>
      <c r="O350" s="60" t="s">
        <v>868</v>
      </c>
      <c r="P350" s="60" t="s">
        <v>869</v>
      </c>
      <c r="Q350" s="62" t="s">
        <v>869</v>
      </c>
      <c r="R350" s="61" t="s">
        <v>870</v>
      </c>
      <c r="S350" s="61" t="s">
        <v>870</v>
      </c>
      <c r="T350" s="61" t="s">
        <v>871</v>
      </c>
      <c r="U350" s="61" t="s">
        <v>871</v>
      </c>
      <c r="V350" s="61" t="s">
        <v>882</v>
      </c>
    </row>
    <row r="351" spans="1:22" s="34" customFormat="1" ht="105" x14ac:dyDescent="0.25">
      <c r="B351" s="31">
        <f t="shared" si="14"/>
        <v>4</v>
      </c>
      <c r="C351" s="31" t="s">
        <v>850</v>
      </c>
      <c r="D351" s="31" t="s">
        <v>851</v>
      </c>
      <c r="E351" s="31" t="s">
        <v>720</v>
      </c>
      <c r="F351" s="63" t="s">
        <v>1525</v>
      </c>
      <c r="G351" s="63" t="s">
        <v>1526</v>
      </c>
      <c r="H351" s="31" t="s">
        <v>748</v>
      </c>
      <c r="I351" s="31" t="s">
        <v>311</v>
      </c>
      <c r="J351" s="83">
        <v>120000</v>
      </c>
      <c r="K351" s="83">
        <v>48000</v>
      </c>
      <c r="L351" s="31" t="s">
        <v>74</v>
      </c>
      <c r="M351" s="63" t="s">
        <v>1527</v>
      </c>
      <c r="N351" s="63" t="s">
        <v>1532</v>
      </c>
      <c r="O351" s="60" t="s">
        <v>867</v>
      </c>
      <c r="P351" s="60" t="s">
        <v>868</v>
      </c>
      <c r="Q351" s="61" t="s">
        <v>868</v>
      </c>
      <c r="R351" s="61" t="s">
        <v>869</v>
      </c>
      <c r="S351" s="61" t="s">
        <v>869</v>
      </c>
      <c r="T351" s="61" t="s">
        <v>870</v>
      </c>
      <c r="U351" s="61" t="s">
        <v>870</v>
      </c>
      <c r="V351" s="61" t="s">
        <v>874</v>
      </c>
    </row>
    <row r="352" spans="1:22" s="34" customFormat="1" ht="252" x14ac:dyDescent="0.25">
      <c r="B352" s="31">
        <f t="shared" si="14"/>
        <v>5</v>
      </c>
      <c r="C352" s="31" t="s">
        <v>850</v>
      </c>
      <c r="D352" s="31" t="s">
        <v>851</v>
      </c>
      <c r="E352" s="31" t="s">
        <v>720</v>
      </c>
      <c r="F352" s="63" t="s">
        <v>1533</v>
      </c>
      <c r="G352" s="63" t="s">
        <v>1533</v>
      </c>
      <c r="H352" s="31" t="s">
        <v>748</v>
      </c>
      <c r="I352" s="31" t="s">
        <v>153</v>
      </c>
      <c r="J352" s="83">
        <v>22250000</v>
      </c>
      <c r="K352" s="83">
        <v>18912500</v>
      </c>
      <c r="L352" s="31" t="s">
        <v>74</v>
      </c>
      <c r="M352" s="63" t="s">
        <v>1534</v>
      </c>
      <c r="N352" s="63" t="s">
        <v>57</v>
      </c>
      <c r="O352" s="60" t="s">
        <v>868</v>
      </c>
      <c r="P352" s="60" t="s">
        <v>869</v>
      </c>
      <c r="Q352" s="62" t="s">
        <v>869</v>
      </c>
      <c r="R352" s="61" t="s">
        <v>870</v>
      </c>
      <c r="S352" s="61" t="s">
        <v>870</v>
      </c>
      <c r="T352" s="61" t="s">
        <v>871</v>
      </c>
      <c r="U352" s="61" t="s">
        <v>871</v>
      </c>
      <c r="V352" s="61" t="s">
        <v>882</v>
      </c>
    </row>
    <row r="353" spans="2:22" s="34" customFormat="1" ht="315" x14ac:dyDescent="0.25">
      <c r="B353" s="31">
        <f t="shared" si="14"/>
        <v>6</v>
      </c>
      <c r="C353" s="31" t="s">
        <v>850</v>
      </c>
      <c r="D353" s="31" t="s">
        <v>851</v>
      </c>
      <c r="E353" s="31" t="s">
        <v>720</v>
      </c>
      <c r="F353" s="63" t="s">
        <v>722</v>
      </c>
      <c r="G353" s="63" t="s">
        <v>1535</v>
      </c>
      <c r="H353" s="31" t="s">
        <v>748</v>
      </c>
      <c r="I353" s="31" t="s">
        <v>153</v>
      </c>
      <c r="J353" s="83">
        <v>120000000</v>
      </c>
      <c r="K353" s="83">
        <v>102000000</v>
      </c>
      <c r="L353" s="31" t="s">
        <v>74</v>
      </c>
      <c r="M353" s="63" t="s">
        <v>898</v>
      </c>
      <c r="N353" s="63" t="s">
        <v>749</v>
      </c>
      <c r="O353" s="60" t="s">
        <v>867</v>
      </c>
      <c r="P353" s="60" t="s">
        <v>868</v>
      </c>
      <c r="Q353" s="61" t="s">
        <v>868</v>
      </c>
      <c r="R353" s="61" t="s">
        <v>869</v>
      </c>
      <c r="S353" s="61" t="s">
        <v>869</v>
      </c>
      <c r="T353" s="61" t="s">
        <v>870</v>
      </c>
      <c r="U353" s="61" t="s">
        <v>870</v>
      </c>
      <c r="V353" s="61" t="s">
        <v>876</v>
      </c>
    </row>
    <row r="354" spans="2:22" s="34" customFormat="1" ht="315" x14ac:dyDescent="0.25">
      <c r="B354" s="31">
        <f t="shared" si="14"/>
        <v>7</v>
      </c>
      <c r="C354" s="31" t="s">
        <v>850</v>
      </c>
      <c r="D354" s="31" t="s">
        <v>851</v>
      </c>
      <c r="E354" s="31" t="s">
        <v>720</v>
      </c>
      <c r="F354" s="63" t="s">
        <v>722</v>
      </c>
      <c r="G354" s="63" t="s">
        <v>1535</v>
      </c>
      <c r="H354" s="31" t="s">
        <v>748</v>
      </c>
      <c r="I354" s="31" t="s">
        <v>311</v>
      </c>
      <c r="J354" s="83">
        <v>20000000</v>
      </c>
      <c r="K354" s="83">
        <v>8000000</v>
      </c>
      <c r="L354" s="31" t="s">
        <v>74</v>
      </c>
      <c r="M354" s="63" t="s">
        <v>898</v>
      </c>
      <c r="N354" s="63" t="s">
        <v>749</v>
      </c>
      <c r="O354" s="60" t="s">
        <v>867</v>
      </c>
      <c r="P354" s="60" t="s">
        <v>868</v>
      </c>
      <c r="Q354" s="61" t="s">
        <v>868</v>
      </c>
      <c r="R354" s="61" t="s">
        <v>869</v>
      </c>
      <c r="S354" s="61" t="s">
        <v>869</v>
      </c>
      <c r="T354" s="61" t="s">
        <v>870</v>
      </c>
      <c r="U354" s="61" t="s">
        <v>870</v>
      </c>
      <c r="V354" s="61" t="s">
        <v>876</v>
      </c>
    </row>
    <row r="355" spans="2:22" s="34" customFormat="1" ht="315" x14ac:dyDescent="0.25">
      <c r="B355" s="31">
        <f t="shared" si="14"/>
        <v>8</v>
      </c>
      <c r="C355" s="31" t="s">
        <v>850</v>
      </c>
      <c r="D355" s="31" t="s">
        <v>851</v>
      </c>
      <c r="E355" s="31" t="s">
        <v>720</v>
      </c>
      <c r="F355" s="63" t="s">
        <v>1536</v>
      </c>
      <c r="G355" s="63" t="s">
        <v>1536</v>
      </c>
      <c r="H355" s="31" t="s">
        <v>748</v>
      </c>
      <c r="I355" s="31" t="s">
        <v>153</v>
      </c>
      <c r="J355" s="83">
        <v>3000000</v>
      </c>
      <c r="K355" s="83">
        <v>2550000</v>
      </c>
      <c r="L355" s="31" t="s">
        <v>74</v>
      </c>
      <c r="M355" s="63" t="s">
        <v>898</v>
      </c>
      <c r="N355" s="63" t="s">
        <v>57</v>
      </c>
      <c r="O355" s="60" t="s">
        <v>868</v>
      </c>
      <c r="P355" s="60" t="s">
        <v>868</v>
      </c>
      <c r="Q355" s="62" t="s">
        <v>869</v>
      </c>
      <c r="R355" s="61" t="s">
        <v>870</v>
      </c>
      <c r="S355" s="61" t="s">
        <v>870</v>
      </c>
      <c r="T355" s="61" t="s">
        <v>870</v>
      </c>
      <c r="U355" s="61" t="s">
        <v>870</v>
      </c>
      <c r="V355" s="61" t="s">
        <v>876</v>
      </c>
    </row>
    <row r="356" spans="2:22" s="34" customFormat="1" ht="315" x14ac:dyDescent="0.25">
      <c r="B356" s="31">
        <f t="shared" si="14"/>
        <v>9</v>
      </c>
      <c r="C356" s="31" t="s">
        <v>850</v>
      </c>
      <c r="D356" s="31" t="s">
        <v>851</v>
      </c>
      <c r="E356" s="31" t="s">
        <v>720</v>
      </c>
      <c r="F356" s="63" t="s">
        <v>1536</v>
      </c>
      <c r="G356" s="63" t="s">
        <v>1536</v>
      </c>
      <c r="H356" s="31" t="s">
        <v>748</v>
      </c>
      <c r="I356" s="31" t="s">
        <v>311</v>
      </c>
      <c r="J356" s="83">
        <v>300000</v>
      </c>
      <c r="K356" s="83">
        <v>120000</v>
      </c>
      <c r="L356" s="31" t="s">
        <v>74</v>
      </c>
      <c r="M356" s="63" t="s">
        <v>898</v>
      </c>
      <c r="N356" s="63" t="s">
        <v>57</v>
      </c>
      <c r="O356" s="60" t="s">
        <v>868</v>
      </c>
      <c r="P356" s="60" t="s">
        <v>868</v>
      </c>
      <c r="Q356" s="62" t="s">
        <v>869</v>
      </c>
      <c r="R356" s="61" t="s">
        <v>870</v>
      </c>
      <c r="S356" s="61" t="s">
        <v>870</v>
      </c>
      <c r="T356" s="61" t="s">
        <v>870</v>
      </c>
      <c r="U356" s="61" t="s">
        <v>870</v>
      </c>
      <c r="V356" s="61" t="s">
        <v>876</v>
      </c>
    </row>
    <row r="357" spans="2:22" s="34" customFormat="1" ht="336" x14ac:dyDescent="0.25">
      <c r="B357" s="31">
        <f t="shared" si="14"/>
        <v>10</v>
      </c>
      <c r="C357" s="31" t="s">
        <v>850</v>
      </c>
      <c r="D357" s="31" t="s">
        <v>851</v>
      </c>
      <c r="E357" s="31" t="s">
        <v>720</v>
      </c>
      <c r="F357" s="63" t="s">
        <v>723</v>
      </c>
      <c r="G357" s="63" t="s">
        <v>750</v>
      </c>
      <c r="H357" s="31" t="s">
        <v>748</v>
      </c>
      <c r="I357" s="31" t="s">
        <v>863</v>
      </c>
      <c r="J357" s="83">
        <v>51250000</v>
      </c>
      <c r="K357" s="83">
        <v>39400000</v>
      </c>
      <c r="L357" s="31" t="s">
        <v>74</v>
      </c>
      <c r="M357" s="63" t="s">
        <v>899</v>
      </c>
      <c r="N357" s="63" t="s">
        <v>57</v>
      </c>
      <c r="O357" s="60" t="s">
        <v>867</v>
      </c>
      <c r="P357" s="60" t="s">
        <v>868</v>
      </c>
      <c r="Q357" s="61" t="s">
        <v>868</v>
      </c>
      <c r="R357" s="61" t="s">
        <v>869</v>
      </c>
      <c r="S357" s="61" t="s">
        <v>869</v>
      </c>
      <c r="T357" s="61" t="s">
        <v>870</v>
      </c>
      <c r="U357" s="61" t="s">
        <v>870</v>
      </c>
      <c r="V357" s="61" t="s">
        <v>876</v>
      </c>
    </row>
    <row r="358" spans="2:22" s="34" customFormat="1" ht="336" x14ac:dyDescent="0.25">
      <c r="B358" s="31">
        <f t="shared" si="14"/>
        <v>11</v>
      </c>
      <c r="C358" s="31" t="s">
        <v>850</v>
      </c>
      <c r="D358" s="31" t="s">
        <v>851</v>
      </c>
      <c r="E358" s="31" t="s">
        <v>720</v>
      </c>
      <c r="F358" s="63" t="s">
        <v>723</v>
      </c>
      <c r="G358" s="63" t="s">
        <v>750</v>
      </c>
      <c r="H358" s="31" t="s">
        <v>748</v>
      </c>
      <c r="I358" s="31" t="s">
        <v>311</v>
      </c>
      <c r="J358" s="83">
        <v>9250000</v>
      </c>
      <c r="K358" s="83">
        <v>3700000</v>
      </c>
      <c r="L358" s="31" t="s">
        <v>74</v>
      </c>
      <c r="M358" s="63" t="s">
        <v>899</v>
      </c>
      <c r="N358" s="63" t="s">
        <v>57</v>
      </c>
      <c r="O358" s="60" t="s">
        <v>867</v>
      </c>
      <c r="P358" s="60" t="s">
        <v>868</v>
      </c>
      <c r="Q358" s="61" t="s">
        <v>868</v>
      </c>
      <c r="R358" s="61" t="s">
        <v>869</v>
      </c>
      <c r="S358" s="61" t="s">
        <v>869</v>
      </c>
      <c r="T358" s="61" t="s">
        <v>870</v>
      </c>
      <c r="U358" s="61" t="s">
        <v>870</v>
      </c>
      <c r="V358" s="84"/>
    </row>
    <row r="359" spans="2:22" s="34" customFormat="1" ht="409.5" x14ac:dyDescent="0.25">
      <c r="B359" s="31">
        <f t="shared" si="14"/>
        <v>12</v>
      </c>
      <c r="C359" s="31" t="s">
        <v>850</v>
      </c>
      <c r="D359" s="31" t="s">
        <v>851</v>
      </c>
      <c r="E359" s="31" t="s">
        <v>720</v>
      </c>
      <c r="F359" s="63" t="s">
        <v>724</v>
      </c>
      <c r="G359" s="63" t="s">
        <v>725</v>
      </c>
      <c r="H359" s="31" t="s">
        <v>748</v>
      </c>
      <c r="I359" s="31" t="s">
        <v>153</v>
      </c>
      <c r="J359" s="83">
        <v>32000000</v>
      </c>
      <c r="K359" s="83">
        <v>27200000</v>
      </c>
      <c r="L359" s="31" t="s">
        <v>74</v>
      </c>
      <c r="M359" s="63" t="s">
        <v>900</v>
      </c>
      <c r="N359" s="63" t="s">
        <v>751</v>
      </c>
      <c r="O359" s="60" t="s">
        <v>867</v>
      </c>
      <c r="P359" s="60" t="s">
        <v>868</v>
      </c>
      <c r="Q359" s="61" t="s">
        <v>868</v>
      </c>
      <c r="R359" s="61" t="s">
        <v>869</v>
      </c>
      <c r="S359" s="61" t="s">
        <v>869</v>
      </c>
      <c r="T359" s="61" t="s">
        <v>870</v>
      </c>
      <c r="U359" s="61" t="s">
        <v>870</v>
      </c>
      <c r="V359" s="61" t="s">
        <v>876</v>
      </c>
    </row>
    <row r="360" spans="2:22" s="34" customFormat="1" ht="409.5" x14ac:dyDescent="0.25">
      <c r="B360" s="31">
        <f t="shared" si="14"/>
        <v>13</v>
      </c>
      <c r="C360" s="31" t="s">
        <v>850</v>
      </c>
      <c r="D360" s="31" t="s">
        <v>851</v>
      </c>
      <c r="E360" s="31" t="s">
        <v>720</v>
      </c>
      <c r="F360" s="63" t="s">
        <v>786</v>
      </c>
      <c r="G360" s="63" t="s">
        <v>802</v>
      </c>
      <c r="H360" s="31" t="s">
        <v>809</v>
      </c>
      <c r="I360" s="31" t="s">
        <v>721</v>
      </c>
      <c r="J360" s="83">
        <v>10000000</v>
      </c>
      <c r="K360" s="83">
        <v>8036500</v>
      </c>
      <c r="L360" s="31" t="s">
        <v>154</v>
      </c>
      <c r="M360" s="63" t="s">
        <v>1537</v>
      </c>
      <c r="N360" s="63" t="s">
        <v>57</v>
      </c>
      <c r="O360" s="60" t="s">
        <v>867</v>
      </c>
      <c r="P360" s="60" t="s">
        <v>867</v>
      </c>
      <c r="Q360" s="61" t="s">
        <v>868</v>
      </c>
      <c r="R360" s="61" t="s">
        <v>869</v>
      </c>
      <c r="S360" s="61" t="s">
        <v>869</v>
      </c>
      <c r="T360" s="61" t="s">
        <v>869</v>
      </c>
      <c r="U360" s="61" t="s">
        <v>869</v>
      </c>
      <c r="V360" s="61" t="s">
        <v>886</v>
      </c>
    </row>
    <row r="361" spans="2:22" s="34" customFormat="1" ht="409.5" x14ac:dyDescent="0.25">
      <c r="B361" s="31">
        <f t="shared" si="14"/>
        <v>14</v>
      </c>
      <c r="C361" s="31" t="s">
        <v>850</v>
      </c>
      <c r="D361" s="31" t="s">
        <v>851</v>
      </c>
      <c r="E361" s="31" t="s">
        <v>720</v>
      </c>
      <c r="F361" s="63" t="s">
        <v>724</v>
      </c>
      <c r="G361" s="63" t="s">
        <v>725</v>
      </c>
      <c r="H361" s="31" t="s">
        <v>748</v>
      </c>
      <c r="I361" s="31" t="s">
        <v>311</v>
      </c>
      <c r="J361" s="83">
        <v>4000000</v>
      </c>
      <c r="K361" s="83">
        <v>1600000</v>
      </c>
      <c r="L361" s="31" t="s">
        <v>74</v>
      </c>
      <c r="M361" s="63" t="s">
        <v>900</v>
      </c>
      <c r="N361" s="63" t="s">
        <v>751</v>
      </c>
      <c r="O361" s="60" t="s">
        <v>867</v>
      </c>
      <c r="P361" s="60" t="s">
        <v>868</v>
      </c>
      <c r="Q361" s="61" t="s">
        <v>868</v>
      </c>
      <c r="R361" s="61" t="s">
        <v>869</v>
      </c>
      <c r="S361" s="61" t="s">
        <v>869</v>
      </c>
      <c r="T361" s="61" t="s">
        <v>870</v>
      </c>
      <c r="U361" s="61" t="s">
        <v>870</v>
      </c>
      <c r="V361" s="61" t="s">
        <v>876</v>
      </c>
    </row>
    <row r="362" spans="2:22" s="34" customFormat="1" ht="315" x14ac:dyDescent="0.25">
      <c r="B362" s="31">
        <f t="shared" si="14"/>
        <v>15</v>
      </c>
      <c r="C362" s="31" t="s">
        <v>850</v>
      </c>
      <c r="D362" s="31" t="s">
        <v>851</v>
      </c>
      <c r="E362" s="31" t="s">
        <v>720</v>
      </c>
      <c r="F362" s="63" t="s">
        <v>1538</v>
      </c>
      <c r="G362" s="63" t="s">
        <v>1538</v>
      </c>
      <c r="H362" s="31" t="s">
        <v>748</v>
      </c>
      <c r="I362" s="31" t="s">
        <v>153</v>
      </c>
      <c r="J362" s="83">
        <v>8100000</v>
      </c>
      <c r="K362" s="83">
        <v>7965000</v>
      </c>
      <c r="L362" s="31" t="s">
        <v>74</v>
      </c>
      <c r="M362" s="63" t="s">
        <v>898</v>
      </c>
      <c r="N362" s="63" t="s">
        <v>57</v>
      </c>
      <c r="O362" s="60" t="s">
        <v>867</v>
      </c>
      <c r="P362" s="60" t="s">
        <v>868</v>
      </c>
      <c r="Q362" s="61" t="s">
        <v>868</v>
      </c>
      <c r="R362" s="61" t="s">
        <v>869</v>
      </c>
      <c r="S362" s="61" t="s">
        <v>869</v>
      </c>
      <c r="T362" s="61" t="s">
        <v>870</v>
      </c>
      <c r="U362" s="61" t="s">
        <v>870</v>
      </c>
      <c r="V362" s="61" t="s">
        <v>876</v>
      </c>
    </row>
    <row r="363" spans="2:22" s="34" customFormat="1" ht="315" x14ac:dyDescent="0.25">
      <c r="B363" s="31">
        <f t="shared" si="14"/>
        <v>16</v>
      </c>
      <c r="C363" s="31" t="s">
        <v>850</v>
      </c>
      <c r="D363" s="31" t="s">
        <v>851</v>
      </c>
      <c r="E363" s="31" t="s">
        <v>720</v>
      </c>
      <c r="F363" s="63" t="s">
        <v>1538</v>
      </c>
      <c r="G363" s="63" t="s">
        <v>1538</v>
      </c>
      <c r="H363" s="31" t="s">
        <v>748</v>
      </c>
      <c r="I363" s="31" t="s">
        <v>311</v>
      </c>
      <c r="J363" s="83">
        <v>2700000</v>
      </c>
      <c r="K363" s="83">
        <v>1080000</v>
      </c>
      <c r="L363" s="31" t="s">
        <v>74</v>
      </c>
      <c r="M363" s="63" t="s">
        <v>898</v>
      </c>
      <c r="N363" s="63" t="s">
        <v>57</v>
      </c>
      <c r="O363" s="60" t="s">
        <v>867</v>
      </c>
      <c r="P363" s="60" t="s">
        <v>868</v>
      </c>
      <c r="Q363" s="84"/>
      <c r="R363" s="61" t="s">
        <v>869</v>
      </c>
      <c r="S363" s="61" t="s">
        <v>869</v>
      </c>
      <c r="T363" s="61" t="s">
        <v>870</v>
      </c>
      <c r="U363" s="61" t="s">
        <v>870</v>
      </c>
      <c r="V363" s="61" t="s">
        <v>876</v>
      </c>
    </row>
    <row r="364" spans="2:22" s="34" customFormat="1" ht="210" x14ac:dyDescent="0.25">
      <c r="B364" s="31">
        <f t="shared" si="14"/>
        <v>17</v>
      </c>
      <c r="C364" s="31" t="s">
        <v>850</v>
      </c>
      <c r="D364" s="31" t="s">
        <v>851</v>
      </c>
      <c r="E364" s="31" t="s">
        <v>720</v>
      </c>
      <c r="F364" s="63" t="s">
        <v>1539</v>
      </c>
      <c r="G364" s="63" t="s">
        <v>1539</v>
      </c>
      <c r="H364" s="31" t="s">
        <v>748</v>
      </c>
      <c r="I364" s="31" t="s">
        <v>153</v>
      </c>
      <c r="J364" s="83">
        <v>21000000</v>
      </c>
      <c r="K364" s="83">
        <v>17850000</v>
      </c>
      <c r="L364" s="31" t="s">
        <v>74</v>
      </c>
      <c r="M364" s="63" t="s">
        <v>1540</v>
      </c>
      <c r="N364" s="63" t="s">
        <v>57</v>
      </c>
      <c r="O364" s="60" t="s">
        <v>867</v>
      </c>
      <c r="P364" s="60" t="s">
        <v>868</v>
      </c>
      <c r="Q364" s="61" t="s">
        <v>868</v>
      </c>
      <c r="R364" s="61" t="s">
        <v>869</v>
      </c>
      <c r="S364" s="61" t="s">
        <v>869</v>
      </c>
      <c r="T364" s="61" t="s">
        <v>870</v>
      </c>
      <c r="U364" s="61" t="s">
        <v>870</v>
      </c>
      <c r="V364" s="61" t="s">
        <v>876</v>
      </c>
    </row>
    <row r="365" spans="2:22" s="34" customFormat="1" ht="210" x14ac:dyDescent="0.25">
      <c r="B365" s="31">
        <f t="shared" si="14"/>
        <v>18</v>
      </c>
      <c r="C365" s="31" t="s">
        <v>850</v>
      </c>
      <c r="D365" s="31" t="s">
        <v>851</v>
      </c>
      <c r="E365" s="31" t="s">
        <v>720</v>
      </c>
      <c r="F365" s="63" t="s">
        <v>1529</v>
      </c>
      <c r="G365" s="63" t="s">
        <v>1530</v>
      </c>
      <c r="H365" s="31" t="s">
        <v>809</v>
      </c>
      <c r="I365" s="31" t="s">
        <v>311</v>
      </c>
      <c r="J365" s="83">
        <v>2000000</v>
      </c>
      <c r="K365" s="83">
        <v>800000</v>
      </c>
      <c r="L365" s="31" t="s">
        <v>154</v>
      </c>
      <c r="M365" s="63" t="s">
        <v>1531</v>
      </c>
      <c r="N365" s="63" t="s">
        <v>1541</v>
      </c>
      <c r="O365" s="60" t="s">
        <v>868</v>
      </c>
      <c r="P365" s="60" t="s">
        <v>869</v>
      </c>
      <c r="Q365" s="84"/>
      <c r="R365" s="61" t="s">
        <v>870</v>
      </c>
      <c r="S365" s="61" t="s">
        <v>870</v>
      </c>
      <c r="T365" s="61" t="s">
        <v>871</v>
      </c>
      <c r="U365" s="61" t="s">
        <v>871</v>
      </c>
      <c r="V365" s="61" t="s">
        <v>882</v>
      </c>
    </row>
    <row r="366" spans="2:22" s="34" customFormat="1" ht="252" x14ac:dyDescent="0.25">
      <c r="B366" s="31">
        <f t="shared" si="14"/>
        <v>19</v>
      </c>
      <c r="C366" s="31" t="s">
        <v>850</v>
      </c>
      <c r="D366" s="31" t="s">
        <v>851</v>
      </c>
      <c r="E366" s="31" t="s">
        <v>720</v>
      </c>
      <c r="F366" s="63" t="s">
        <v>787</v>
      </c>
      <c r="G366" s="63" t="s">
        <v>1542</v>
      </c>
      <c r="H366" s="31" t="s">
        <v>809</v>
      </c>
      <c r="I366" s="31" t="s">
        <v>153</v>
      </c>
      <c r="J366" s="83">
        <v>100000000</v>
      </c>
      <c r="K366" s="83">
        <v>85000000</v>
      </c>
      <c r="L366" s="31" t="s">
        <v>154</v>
      </c>
      <c r="M366" s="63" t="s">
        <v>1543</v>
      </c>
      <c r="N366" s="63" t="s">
        <v>1544</v>
      </c>
      <c r="O366" s="60" t="s">
        <v>867</v>
      </c>
      <c r="P366" s="60" t="s">
        <v>868</v>
      </c>
      <c r="Q366" s="61" t="s">
        <v>868</v>
      </c>
      <c r="R366" s="61" t="s">
        <v>869</v>
      </c>
      <c r="S366" s="61" t="s">
        <v>869</v>
      </c>
      <c r="T366" s="61" t="s">
        <v>870</v>
      </c>
      <c r="U366" s="61" t="s">
        <v>870</v>
      </c>
      <c r="V366" s="61" t="s">
        <v>876</v>
      </c>
    </row>
    <row r="367" spans="2:22" s="34" customFormat="1" ht="336" x14ac:dyDescent="0.25">
      <c r="B367" s="31">
        <f t="shared" si="14"/>
        <v>20</v>
      </c>
      <c r="C367" s="31" t="s">
        <v>850</v>
      </c>
      <c r="D367" s="31" t="s">
        <v>851</v>
      </c>
      <c r="E367" s="31" t="s">
        <v>720</v>
      </c>
      <c r="F367" s="63" t="s">
        <v>787</v>
      </c>
      <c r="G367" s="63" t="s">
        <v>803</v>
      </c>
      <c r="H367" s="31" t="s">
        <v>809</v>
      </c>
      <c r="I367" s="31" t="s">
        <v>721</v>
      </c>
      <c r="J367" s="83">
        <v>10626000</v>
      </c>
      <c r="K367" s="83">
        <v>8539585</v>
      </c>
      <c r="L367" s="31" t="s">
        <v>154</v>
      </c>
      <c r="M367" s="63" t="s">
        <v>901</v>
      </c>
      <c r="N367" s="63" t="s">
        <v>815</v>
      </c>
      <c r="O367" s="60" t="s">
        <v>867</v>
      </c>
      <c r="P367" s="60" t="s">
        <v>867</v>
      </c>
      <c r="Q367" s="61" t="s">
        <v>868</v>
      </c>
      <c r="R367" s="61" t="s">
        <v>869</v>
      </c>
      <c r="S367" s="61" t="s">
        <v>869</v>
      </c>
      <c r="T367" s="61" t="s">
        <v>869</v>
      </c>
      <c r="U367" s="61" t="s">
        <v>869</v>
      </c>
      <c r="V367" s="61" t="s">
        <v>886</v>
      </c>
    </row>
    <row r="368" spans="2:22" s="34" customFormat="1" ht="252" x14ac:dyDescent="0.25">
      <c r="B368" s="31">
        <f t="shared" si="14"/>
        <v>21</v>
      </c>
      <c r="C368" s="31" t="s">
        <v>850</v>
      </c>
      <c r="D368" s="31" t="s">
        <v>851</v>
      </c>
      <c r="E368" s="31" t="s">
        <v>720</v>
      </c>
      <c r="F368" s="63" t="s">
        <v>787</v>
      </c>
      <c r="G368" s="63" t="s">
        <v>1542</v>
      </c>
      <c r="H368" s="31" t="s">
        <v>809</v>
      </c>
      <c r="I368" s="31" t="s">
        <v>311</v>
      </c>
      <c r="J368" s="83">
        <v>8000000</v>
      </c>
      <c r="K368" s="83">
        <v>3200000</v>
      </c>
      <c r="L368" s="31" t="s">
        <v>154</v>
      </c>
      <c r="M368" s="63" t="s">
        <v>1543</v>
      </c>
      <c r="N368" s="63" t="s">
        <v>1544</v>
      </c>
      <c r="O368" s="60" t="s">
        <v>867</v>
      </c>
      <c r="P368" s="60" t="s">
        <v>868</v>
      </c>
      <c r="Q368" s="84"/>
      <c r="R368" s="61" t="s">
        <v>869</v>
      </c>
      <c r="S368" s="61" t="s">
        <v>869</v>
      </c>
      <c r="T368" s="61" t="s">
        <v>870</v>
      </c>
      <c r="U368" s="61" t="s">
        <v>870</v>
      </c>
      <c r="V368" s="61" t="s">
        <v>876</v>
      </c>
    </row>
    <row r="369" spans="2:22" s="34" customFormat="1" ht="252" x14ac:dyDescent="0.25">
      <c r="B369" s="31">
        <f t="shared" si="14"/>
        <v>22</v>
      </c>
      <c r="C369" s="31" t="s">
        <v>850</v>
      </c>
      <c r="D369" s="31" t="s">
        <v>851</v>
      </c>
      <c r="E369" s="31" t="s">
        <v>720</v>
      </c>
      <c r="F369" s="63" t="s">
        <v>788</v>
      </c>
      <c r="G369" s="63" t="s">
        <v>1545</v>
      </c>
      <c r="H369" s="31" t="s">
        <v>809</v>
      </c>
      <c r="I369" s="31" t="s">
        <v>153</v>
      </c>
      <c r="J369" s="83">
        <v>75000000</v>
      </c>
      <c r="K369" s="83">
        <v>63750000</v>
      </c>
      <c r="L369" s="31" t="s">
        <v>154</v>
      </c>
      <c r="M369" s="63" t="s">
        <v>811</v>
      </c>
      <c r="N369" s="63" t="s">
        <v>1544</v>
      </c>
      <c r="O369" s="60" t="s">
        <v>867</v>
      </c>
      <c r="P369" s="60" t="s">
        <v>868</v>
      </c>
      <c r="Q369" s="61" t="s">
        <v>868</v>
      </c>
      <c r="R369" s="61" t="s">
        <v>869</v>
      </c>
      <c r="S369" s="61" t="s">
        <v>869</v>
      </c>
      <c r="T369" s="61" t="s">
        <v>870</v>
      </c>
      <c r="U369" s="61" t="s">
        <v>870</v>
      </c>
      <c r="V369" s="61" t="s">
        <v>876</v>
      </c>
    </row>
    <row r="370" spans="2:22" s="34" customFormat="1" ht="252" x14ac:dyDescent="0.25">
      <c r="B370" s="31">
        <f t="shared" si="14"/>
        <v>23</v>
      </c>
      <c r="C370" s="31" t="s">
        <v>850</v>
      </c>
      <c r="D370" s="31" t="s">
        <v>851</v>
      </c>
      <c r="E370" s="31" t="s">
        <v>720</v>
      </c>
      <c r="F370" s="63" t="s">
        <v>788</v>
      </c>
      <c r="G370" s="63" t="s">
        <v>803</v>
      </c>
      <c r="H370" s="31" t="s">
        <v>809</v>
      </c>
      <c r="I370" s="31" t="s">
        <v>810</v>
      </c>
      <c r="J370" s="83">
        <v>6000000</v>
      </c>
      <c r="K370" s="83">
        <v>5143360</v>
      </c>
      <c r="L370" s="31" t="s">
        <v>154</v>
      </c>
      <c r="M370" s="63" t="s">
        <v>811</v>
      </c>
      <c r="N370" s="63" t="s">
        <v>816</v>
      </c>
      <c r="O370" s="60" t="s">
        <v>867</v>
      </c>
      <c r="P370" s="60" t="s">
        <v>867</v>
      </c>
      <c r="Q370" s="61" t="s">
        <v>868</v>
      </c>
      <c r="R370" s="61" t="s">
        <v>869</v>
      </c>
      <c r="S370" s="61" t="s">
        <v>869</v>
      </c>
      <c r="T370" s="61" t="s">
        <v>869</v>
      </c>
      <c r="U370" s="61" t="s">
        <v>869</v>
      </c>
      <c r="V370" s="61" t="s">
        <v>886</v>
      </c>
    </row>
    <row r="371" spans="2:22" s="34" customFormat="1" ht="252" x14ac:dyDescent="0.25">
      <c r="B371" s="31">
        <f t="shared" si="14"/>
        <v>24</v>
      </c>
      <c r="C371" s="31" t="s">
        <v>850</v>
      </c>
      <c r="D371" s="31" t="s">
        <v>851</v>
      </c>
      <c r="E371" s="31" t="s">
        <v>720</v>
      </c>
      <c r="F371" s="63" t="s">
        <v>788</v>
      </c>
      <c r="G371" s="63" t="s">
        <v>1545</v>
      </c>
      <c r="H371" s="31" t="s">
        <v>809</v>
      </c>
      <c r="I371" s="31" t="s">
        <v>311</v>
      </c>
      <c r="J371" s="83">
        <v>6000000</v>
      </c>
      <c r="K371" s="83">
        <v>2400000</v>
      </c>
      <c r="L371" s="31" t="s">
        <v>154</v>
      </c>
      <c r="M371" s="63" t="s">
        <v>811</v>
      </c>
      <c r="N371" s="63" t="s">
        <v>1546</v>
      </c>
      <c r="O371" s="60" t="s">
        <v>867</v>
      </c>
      <c r="P371" s="60" t="s">
        <v>868</v>
      </c>
      <c r="Q371" s="84"/>
      <c r="R371" s="61" t="s">
        <v>869</v>
      </c>
      <c r="S371" s="61" t="s">
        <v>869</v>
      </c>
      <c r="T371" s="61" t="s">
        <v>870</v>
      </c>
      <c r="U371" s="61" t="s">
        <v>870</v>
      </c>
      <c r="V371" s="61" t="s">
        <v>876</v>
      </c>
    </row>
    <row r="372" spans="2:22" s="34" customFormat="1" ht="252" x14ac:dyDescent="0.25">
      <c r="B372" s="31">
        <f t="shared" si="14"/>
        <v>25</v>
      </c>
      <c r="C372" s="31" t="s">
        <v>850</v>
      </c>
      <c r="D372" s="31" t="s">
        <v>851</v>
      </c>
      <c r="E372" s="31" t="s">
        <v>720</v>
      </c>
      <c r="F372" s="63" t="s">
        <v>789</v>
      </c>
      <c r="G372" s="63" t="s">
        <v>1545</v>
      </c>
      <c r="H372" s="31" t="s">
        <v>809</v>
      </c>
      <c r="I372" s="31" t="s">
        <v>153</v>
      </c>
      <c r="J372" s="83">
        <v>60000000</v>
      </c>
      <c r="K372" s="83">
        <v>51000000</v>
      </c>
      <c r="L372" s="31" t="s">
        <v>154</v>
      </c>
      <c r="M372" s="63" t="s">
        <v>1547</v>
      </c>
      <c r="N372" s="63" t="s">
        <v>1544</v>
      </c>
      <c r="O372" s="60" t="s">
        <v>867</v>
      </c>
      <c r="P372" s="60" t="s">
        <v>868</v>
      </c>
      <c r="Q372" s="61" t="s">
        <v>868</v>
      </c>
      <c r="R372" s="61" t="s">
        <v>869</v>
      </c>
      <c r="S372" s="61" t="s">
        <v>869</v>
      </c>
      <c r="T372" s="61" t="s">
        <v>870</v>
      </c>
      <c r="U372" s="61" t="s">
        <v>870</v>
      </c>
      <c r="V372" s="61" t="s">
        <v>876</v>
      </c>
    </row>
    <row r="373" spans="2:22" s="34" customFormat="1" ht="336" x14ac:dyDescent="0.25">
      <c r="B373" s="31">
        <f t="shared" si="14"/>
        <v>26</v>
      </c>
      <c r="C373" s="31" t="s">
        <v>850</v>
      </c>
      <c r="D373" s="31" t="s">
        <v>851</v>
      </c>
      <c r="E373" s="31" t="s">
        <v>720</v>
      </c>
      <c r="F373" s="63" t="s">
        <v>789</v>
      </c>
      <c r="G373" s="63" t="s">
        <v>803</v>
      </c>
      <c r="H373" s="31" t="s">
        <v>809</v>
      </c>
      <c r="I373" s="31" t="s">
        <v>721</v>
      </c>
      <c r="J373" s="83">
        <v>5566000</v>
      </c>
      <c r="K373" s="83">
        <v>4473116</v>
      </c>
      <c r="L373" s="31" t="s">
        <v>154</v>
      </c>
      <c r="M373" s="63" t="s">
        <v>901</v>
      </c>
      <c r="N373" s="63" t="s">
        <v>816</v>
      </c>
      <c r="O373" s="60" t="s">
        <v>867</v>
      </c>
      <c r="P373" s="60" t="s">
        <v>867</v>
      </c>
      <c r="Q373" s="61" t="s">
        <v>868</v>
      </c>
      <c r="R373" s="61" t="s">
        <v>869</v>
      </c>
      <c r="S373" s="61" t="s">
        <v>869</v>
      </c>
      <c r="T373" s="61" t="s">
        <v>869</v>
      </c>
      <c r="U373" s="61" t="s">
        <v>869</v>
      </c>
      <c r="V373" s="61" t="s">
        <v>886</v>
      </c>
    </row>
    <row r="374" spans="2:22" s="34" customFormat="1" ht="252" x14ac:dyDescent="0.25">
      <c r="B374" s="31">
        <f t="shared" si="14"/>
        <v>27</v>
      </c>
      <c r="C374" s="31" t="s">
        <v>850</v>
      </c>
      <c r="D374" s="31" t="s">
        <v>851</v>
      </c>
      <c r="E374" s="31" t="s">
        <v>720</v>
      </c>
      <c r="F374" s="63" t="s">
        <v>789</v>
      </c>
      <c r="G374" s="63" t="s">
        <v>1545</v>
      </c>
      <c r="H374" s="31" t="s">
        <v>809</v>
      </c>
      <c r="I374" s="31" t="s">
        <v>311</v>
      </c>
      <c r="J374" s="83">
        <v>6000000</v>
      </c>
      <c r="K374" s="83">
        <v>2400000</v>
      </c>
      <c r="L374" s="31" t="s">
        <v>154</v>
      </c>
      <c r="M374" s="63" t="s">
        <v>1547</v>
      </c>
      <c r="N374" s="63" t="s">
        <v>1546</v>
      </c>
      <c r="O374" s="60" t="s">
        <v>867</v>
      </c>
      <c r="P374" s="60" t="s">
        <v>868</v>
      </c>
      <c r="Q374" s="84"/>
      <c r="R374" s="61" t="s">
        <v>869</v>
      </c>
      <c r="S374" s="61" t="s">
        <v>869</v>
      </c>
      <c r="T374" s="61" t="s">
        <v>870</v>
      </c>
      <c r="U374" s="61" t="s">
        <v>870</v>
      </c>
      <c r="V374" s="61" t="s">
        <v>876</v>
      </c>
    </row>
    <row r="375" spans="2:22" s="34" customFormat="1" ht="252" x14ac:dyDescent="0.25">
      <c r="B375" s="31">
        <f t="shared" si="14"/>
        <v>28</v>
      </c>
      <c r="C375" s="31" t="s">
        <v>850</v>
      </c>
      <c r="D375" s="31" t="s">
        <v>851</v>
      </c>
      <c r="E375" s="31" t="s">
        <v>720</v>
      </c>
      <c r="F375" s="63" t="s">
        <v>790</v>
      </c>
      <c r="G375" s="63" t="s">
        <v>1545</v>
      </c>
      <c r="H375" s="31" t="s">
        <v>809</v>
      </c>
      <c r="I375" s="31" t="s">
        <v>153</v>
      </c>
      <c r="J375" s="83">
        <v>17800000</v>
      </c>
      <c r="K375" s="83">
        <v>15130000</v>
      </c>
      <c r="L375" s="31" t="s">
        <v>154</v>
      </c>
      <c r="M375" s="63" t="s">
        <v>1548</v>
      </c>
      <c r="N375" s="63" t="s">
        <v>1549</v>
      </c>
      <c r="O375" s="60" t="s">
        <v>867</v>
      </c>
      <c r="P375" s="60" t="s">
        <v>868</v>
      </c>
      <c r="Q375" s="61" t="s">
        <v>868</v>
      </c>
      <c r="R375" s="61" t="s">
        <v>869</v>
      </c>
      <c r="S375" s="61" t="s">
        <v>869</v>
      </c>
      <c r="T375" s="61" t="s">
        <v>870</v>
      </c>
      <c r="U375" s="61" t="s">
        <v>870</v>
      </c>
      <c r="V375" s="61" t="s">
        <v>876</v>
      </c>
    </row>
    <row r="376" spans="2:22" s="34" customFormat="1" ht="336" x14ac:dyDescent="0.25">
      <c r="B376" s="31">
        <f t="shared" si="14"/>
        <v>29</v>
      </c>
      <c r="C376" s="31" t="s">
        <v>850</v>
      </c>
      <c r="D376" s="31" t="s">
        <v>851</v>
      </c>
      <c r="E376" s="31" t="s">
        <v>720</v>
      </c>
      <c r="F376" s="63" t="s">
        <v>790</v>
      </c>
      <c r="G376" s="63" t="s">
        <v>803</v>
      </c>
      <c r="H376" s="31" t="s">
        <v>809</v>
      </c>
      <c r="I376" s="31" t="s">
        <v>721</v>
      </c>
      <c r="J376" s="83">
        <v>3200000</v>
      </c>
      <c r="K376" s="83">
        <v>2571680</v>
      </c>
      <c r="L376" s="31" t="s">
        <v>154</v>
      </c>
      <c r="M376" s="63" t="s">
        <v>902</v>
      </c>
      <c r="N376" s="63" t="s">
        <v>817</v>
      </c>
      <c r="O376" s="60" t="s">
        <v>867</v>
      </c>
      <c r="P376" s="60" t="s">
        <v>867</v>
      </c>
      <c r="Q376" s="61" t="s">
        <v>868</v>
      </c>
      <c r="R376" s="61" t="s">
        <v>869</v>
      </c>
      <c r="S376" s="61" t="s">
        <v>869</v>
      </c>
      <c r="T376" s="61" t="s">
        <v>869</v>
      </c>
      <c r="U376" s="61" t="s">
        <v>869</v>
      </c>
      <c r="V376" s="61" t="s">
        <v>886</v>
      </c>
    </row>
    <row r="377" spans="2:22" s="34" customFormat="1" ht="84" x14ac:dyDescent="0.25">
      <c r="B377" s="31">
        <f t="shared" si="14"/>
        <v>30</v>
      </c>
      <c r="C377" s="31" t="s">
        <v>850</v>
      </c>
      <c r="D377" s="31" t="s">
        <v>851</v>
      </c>
      <c r="E377" s="31" t="s">
        <v>720</v>
      </c>
      <c r="F377" s="63" t="s">
        <v>791</v>
      </c>
      <c r="G377" s="63" t="s">
        <v>1545</v>
      </c>
      <c r="H377" s="31" t="s">
        <v>809</v>
      </c>
      <c r="I377" s="31" t="s">
        <v>721</v>
      </c>
      <c r="J377" s="83">
        <v>7000000</v>
      </c>
      <c r="K377" s="83">
        <v>5625550</v>
      </c>
      <c r="L377" s="31" t="s">
        <v>154</v>
      </c>
      <c r="M377" s="63" t="s">
        <v>812</v>
      </c>
      <c r="N377" s="63" t="s">
        <v>1550</v>
      </c>
      <c r="O377" s="60" t="s">
        <v>867</v>
      </c>
      <c r="P377" s="60" t="s">
        <v>867</v>
      </c>
      <c r="Q377" s="61" t="s">
        <v>868</v>
      </c>
      <c r="R377" s="61" t="s">
        <v>869</v>
      </c>
      <c r="S377" s="61" t="s">
        <v>869</v>
      </c>
      <c r="T377" s="61" t="s">
        <v>869</v>
      </c>
      <c r="U377" s="61" t="s">
        <v>869</v>
      </c>
      <c r="V377" s="61" t="s">
        <v>886</v>
      </c>
    </row>
    <row r="378" spans="2:22" s="34" customFormat="1" ht="84" x14ac:dyDescent="0.25">
      <c r="B378" s="31">
        <f t="shared" si="14"/>
        <v>31</v>
      </c>
      <c r="C378" s="31" t="s">
        <v>850</v>
      </c>
      <c r="D378" s="31" t="s">
        <v>851</v>
      </c>
      <c r="E378" s="31" t="s">
        <v>720</v>
      </c>
      <c r="F378" s="63" t="s">
        <v>791</v>
      </c>
      <c r="G378" s="63" t="s">
        <v>803</v>
      </c>
      <c r="H378" s="31" t="s">
        <v>809</v>
      </c>
      <c r="I378" s="31" t="s">
        <v>721</v>
      </c>
      <c r="J378" s="83">
        <v>1120000</v>
      </c>
      <c r="K378" s="83">
        <v>900088</v>
      </c>
      <c r="L378" s="31" t="s">
        <v>154</v>
      </c>
      <c r="M378" s="63" t="s">
        <v>812</v>
      </c>
      <c r="N378" s="63" t="s">
        <v>818</v>
      </c>
      <c r="O378" s="60" t="s">
        <v>867</v>
      </c>
      <c r="P378" s="60" t="s">
        <v>867</v>
      </c>
      <c r="Q378" s="61" t="s">
        <v>868</v>
      </c>
      <c r="R378" s="61" t="s">
        <v>869</v>
      </c>
      <c r="S378" s="61" t="s">
        <v>869</v>
      </c>
      <c r="T378" s="61" t="s">
        <v>869</v>
      </c>
      <c r="U378" s="61" t="s">
        <v>869</v>
      </c>
      <c r="V378" s="61" t="s">
        <v>886</v>
      </c>
    </row>
    <row r="379" spans="2:22" s="34" customFormat="1" ht="336" x14ac:dyDescent="0.25">
      <c r="B379" s="31">
        <f t="shared" si="14"/>
        <v>32</v>
      </c>
      <c r="C379" s="31" t="s">
        <v>850</v>
      </c>
      <c r="D379" s="31" t="s">
        <v>851</v>
      </c>
      <c r="E379" s="31" t="s">
        <v>720</v>
      </c>
      <c r="F379" s="63" t="s">
        <v>792</v>
      </c>
      <c r="G379" s="63" t="s">
        <v>803</v>
      </c>
      <c r="H379" s="31" t="s">
        <v>809</v>
      </c>
      <c r="I379" s="31" t="s">
        <v>721</v>
      </c>
      <c r="J379" s="83">
        <v>1600000</v>
      </c>
      <c r="K379" s="83">
        <v>1285840</v>
      </c>
      <c r="L379" s="31" t="s">
        <v>154</v>
      </c>
      <c r="M379" s="63" t="s">
        <v>901</v>
      </c>
      <c r="N379" s="63" t="s">
        <v>816</v>
      </c>
      <c r="O379" s="60" t="s">
        <v>867</v>
      </c>
      <c r="P379" s="60" t="s">
        <v>867</v>
      </c>
      <c r="Q379" s="61" t="s">
        <v>868</v>
      </c>
      <c r="R379" s="61" t="s">
        <v>869</v>
      </c>
      <c r="S379" s="61" t="s">
        <v>869</v>
      </c>
      <c r="T379" s="61" t="s">
        <v>869</v>
      </c>
      <c r="U379" s="61" t="s">
        <v>869</v>
      </c>
      <c r="V379" s="61" t="s">
        <v>886</v>
      </c>
    </row>
    <row r="380" spans="2:22" s="34" customFormat="1" ht="336" x14ac:dyDescent="0.25">
      <c r="B380" s="31">
        <f t="shared" si="14"/>
        <v>33</v>
      </c>
      <c r="C380" s="31" t="s">
        <v>850</v>
      </c>
      <c r="D380" s="31" t="s">
        <v>851</v>
      </c>
      <c r="E380" s="31" t="s">
        <v>720</v>
      </c>
      <c r="F380" s="63" t="s">
        <v>793</v>
      </c>
      <c r="G380" s="63" t="s">
        <v>803</v>
      </c>
      <c r="H380" s="31" t="s">
        <v>809</v>
      </c>
      <c r="I380" s="31" t="s">
        <v>721</v>
      </c>
      <c r="J380" s="83">
        <v>1600000</v>
      </c>
      <c r="K380" s="83">
        <v>1285840</v>
      </c>
      <c r="L380" s="31" t="s">
        <v>154</v>
      </c>
      <c r="M380" s="63" t="s">
        <v>901</v>
      </c>
      <c r="N380" s="63" t="s">
        <v>816</v>
      </c>
      <c r="O380" s="60" t="s">
        <v>867</v>
      </c>
      <c r="P380" s="60" t="s">
        <v>867</v>
      </c>
      <c r="Q380" s="61" t="s">
        <v>868</v>
      </c>
      <c r="R380" s="61" t="s">
        <v>869</v>
      </c>
      <c r="S380" s="61" t="s">
        <v>869</v>
      </c>
      <c r="T380" s="61" t="s">
        <v>869</v>
      </c>
      <c r="U380" s="61" t="s">
        <v>869</v>
      </c>
      <c r="V380" s="61" t="s">
        <v>886</v>
      </c>
    </row>
    <row r="381" spans="2:22" s="34" customFormat="1" ht="252" x14ac:dyDescent="0.25">
      <c r="B381" s="31">
        <f t="shared" si="14"/>
        <v>34</v>
      </c>
      <c r="C381" s="31" t="s">
        <v>850</v>
      </c>
      <c r="D381" s="31" t="s">
        <v>851</v>
      </c>
      <c r="E381" s="31" t="s">
        <v>720</v>
      </c>
      <c r="F381" s="63" t="s">
        <v>790</v>
      </c>
      <c r="G381" s="63" t="s">
        <v>1545</v>
      </c>
      <c r="H381" s="31" t="s">
        <v>809</v>
      </c>
      <c r="I381" s="31" t="s">
        <v>311</v>
      </c>
      <c r="J381" s="83">
        <v>2000000</v>
      </c>
      <c r="K381" s="83">
        <v>800000</v>
      </c>
      <c r="L381" s="31" t="s">
        <v>154</v>
      </c>
      <c r="M381" s="63" t="s">
        <v>1548</v>
      </c>
      <c r="N381" s="63" t="s">
        <v>1546</v>
      </c>
      <c r="O381" s="60" t="s">
        <v>867</v>
      </c>
      <c r="P381" s="60" t="s">
        <v>868</v>
      </c>
      <c r="Q381" s="84"/>
      <c r="R381" s="61" t="s">
        <v>869</v>
      </c>
      <c r="S381" s="61" t="s">
        <v>869</v>
      </c>
      <c r="T381" s="61" t="s">
        <v>870</v>
      </c>
      <c r="U381" s="61" t="s">
        <v>870</v>
      </c>
      <c r="V381" s="61" t="s">
        <v>876</v>
      </c>
    </row>
    <row r="382" spans="2:22" s="34" customFormat="1" ht="273" x14ac:dyDescent="0.25">
      <c r="B382" s="31">
        <f t="shared" si="14"/>
        <v>35</v>
      </c>
      <c r="C382" s="31" t="s">
        <v>850</v>
      </c>
      <c r="D382" s="31" t="s">
        <v>851</v>
      </c>
      <c r="E382" s="31" t="s">
        <v>720</v>
      </c>
      <c r="F382" s="63" t="s">
        <v>1551</v>
      </c>
      <c r="G382" s="63" t="s">
        <v>1552</v>
      </c>
      <c r="H382" s="31" t="s">
        <v>809</v>
      </c>
      <c r="I382" s="31" t="s">
        <v>1553</v>
      </c>
      <c r="J382" s="83">
        <v>6000000</v>
      </c>
      <c r="K382" s="83">
        <v>5053650</v>
      </c>
      <c r="L382" s="31" t="s">
        <v>154</v>
      </c>
      <c r="M382" s="63" t="s">
        <v>1554</v>
      </c>
      <c r="N382" s="63" t="s">
        <v>1528</v>
      </c>
      <c r="O382" s="60" t="s">
        <v>867</v>
      </c>
      <c r="P382" s="60" t="s">
        <v>868</v>
      </c>
      <c r="Q382" s="61" t="s">
        <v>868</v>
      </c>
      <c r="R382" s="61" t="s">
        <v>869</v>
      </c>
      <c r="S382" s="61" t="s">
        <v>869</v>
      </c>
      <c r="T382" s="61" t="s">
        <v>870</v>
      </c>
      <c r="U382" s="61" t="s">
        <v>870</v>
      </c>
      <c r="V382" s="61" t="s">
        <v>876</v>
      </c>
    </row>
    <row r="383" spans="2:22" s="34" customFormat="1" ht="231" x14ac:dyDescent="0.25">
      <c r="B383" s="31">
        <f t="shared" si="14"/>
        <v>36</v>
      </c>
      <c r="C383" s="31" t="s">
        <v>850</v>
      </c>
      <c r="D383" s="31" t="s">
        <v>851</v>
      </c>
      <c r="E383" s="31" t="s">
        <v>720</v>
      </c>
      <c r="F383" s="63" t="s">
        <v>1555</v>
      </c>
      <c r="G383" s="63" t="s">
        <v>1556</v>
      </c>
      <c r="H383" s="31" t="s">
        <v>809</v>
      </c>
      <c r="I383" s="31" t="s">
        <v>721</v>
      </c>
      <c r="J383" s="83">
        <v>7000000</v>
      </c>
      <c r="K383" s="83">
        <v>5718250</v>
      </c>
      <c r="L383" s="31" t="s">
        <v>154</v>
      </c>
      <c r="M383" s="63" t="s">
        <v>1557</v>
      </c>
      <c r="N383" s="63" t="s">
        <v>1528</v>
      </c>
      <c r="O383" s="60" t="s">
        <v>867</v>
      </c>
      <c r="P383" s="60" t="s">
        <v>867</v>
      </c>
      <c r="Q383" s="61" t="s">
        <v>868</v>
      </c>
      <c r="R383" s="61" t="s">
        <v>869</v>
      </c>
      <c r="S383" s="61" t="s">
        <v>869</v>
      </c>
      <c r="T383" s="61" t="s">
        <v>869</v>
      </c>
      <c r="U383" s="61" t="s">
        <v>869</v>
      </c>
      <c r="V383" s="61" t="s">
        <v>886</v>
      </c>
    </row>
    <row r="384" spans="2:22" s="34" customFormat="1" ht="210" x14ac:dyDescent="0.25">
      <c r="B384" s="31">
        <f t="shared" si="14"/>
        <v>37</v>
      </c>
      <c r="C384" s="31" t="s">
        <v>850</v>
      </c>
      <c r="D384" s="31" t="s">
        <v>851</v>
      </c>
      <c r="E384" s="31" t="s">
        <v>720</v>
      </c>
      <c r="F384" s="63" t="s">
        <v>1539</v>
      </c>
      <c r="G384" s="63" t="s">
        <v>1539</v>
      </c>
      <c r="H384" s="31" t="s">
        <v>748</v>
      </c>
      <c r="I384" s="31" t="s">
        <v>311</v>
      </c>
      <c r="J384" s="83">
        <v>6000000</v>
      </c>
      <c r="K384" s="83">
        <v>2400000</v>
      </c>
      <c r="L384" s="31" t="s">
        <v>74</v>
      </c>
      <c r="M384" s="63" t="s">
        <v>1540</v>
      </c>
      <c r="N384" s="63" t="s">
        <v>57</v>
      </c>
      <c r="O384" s="60" t="s">
        <v>867</v>
      </c>
      <c r="P384" s="60" t="s">
        <v>868</v>
      </c>
      <c r="Q384" s="61" t="s">
        <v>868</v>
      </c>
      <c r="R384" s="61" t="s">
        <v>869</v>
      </c>
      <c r="S384" s="61" t="s">
        <v>869</v>
      </c>
      <c r="T384" s="61" t="s">
        <v>870</v>
      </c>
      <c r="U384" s="61" t="s">
        <v>870</v>
      </c>
      <c r="V384" s="61" t="s">
        <v>876</v>
      </c>
    </row>
    <row r="385" spans="2:22" s="34" customFormat="1" ht="252" x14ac:dyDescent="0.25">
      <c r="B385" s="31">
        <f t="shared" si="14"/>
        <v>38</v>
      </c>
      <c r="C385" s="31" t="s">
        <v>850</v>
      </c>
      <c r="D385" s="31" t="s">
        <v>851</v>
      </c>
      <c r="E385" s="31" t="s">
        <v>720</v>
      </c>
      <c r="F385" s="63" t="s">
        <v>752</v>
      </c>
      <c r="G385" s="63" t="s">
        <v>753</v>
      </c>
      <c r="H385" s="31" t="s">
        <v>748</v>
      </c>
      <c r="I385" s="31" t="s">
        <v>863</v>
      </c>
      <c r="J385" s="83">
        <v>100000000</v>
      </c>
      <c r="K385" s="83">
        <v>42500000</v>
      </c>
      <c r="L385" s="31" t="s">
        <v>74</v>
      </c>
      <c r="M385" s="63" t="s">
        <v>903</v>
      </c>
      <c r="N385" s="63" t="s">
        <v>57</v>
      </c>
      <c r="O385" s="60" t="s">
        <v>868</v>
      </c>
      <c r="P385" s="60" t="s">
        <v>868</v>
      </c>
      <c r="Q385" s="62" t="s">
        <v>869</v>
      </c>
      <c r="R385" s="61" t="s">
        <v>870</v>
      </c>
      <c r="S385" s="61" t="s">
        <v>870</v>
      </c>
      <c r="T385" s="61" t="s">
        <v>870</v>
      </c>
      <c r="U385" s="61" t="s">
        <v>870</v>
      </c>
      <c r="V385" s="61" t="s">
        <v>876</v>
      </c>
    </row>
    <row r="386" spans="2:22" s="34" customFormat="1" ht="231" x14ac:dyDescent="0.25">
      <c r="B386" s="31">
        <f t="shared" si="14"/>
        <v>39</v>
      </c>
      <c r="C386" s="31" t="s">
        <v>850</v>
      </c>
      <c r="D386" s="31" t="s">
        <v>851</v>
      </c>
      <c r="E386" s="31" t="s">
        <v>720</v>
      </c>
      <c r="F386" s="63" t="s">
        <v>1558</v>
      </c>
      <c r="G386" s="63" t="s">
        <v>1559</v>
      </c>
      <c r="H386" s="31" t="s">
        <v>809</v>
      </c>
      <c r="I386" s="31" t="s">
        <v>721</v>
      </c>
      <c r="J386" s="83">
        <v>11500000</v>
      </c>
      <c r="K386" s="83">
        <v>9311500</v>
      </c>
      <c r="L386" s="31" t="s">
        <v>154</v>
      </c>
      <c r="M386" s="63" t="s">
        <v>1560</v>
      </c>
      <c r="N386" s="63" t="s">
        <v>1561</v>
      </c>
      <c r="O386" s="60" t="s">
        <v>867</v>
      </c>
      <c r="P386" s="60" t="s">
        <v>867</v>
      </c>
      <c r="Q386" s="61" t="s">
        <v>868</v>
      </c>
      <c r="R386" s="61" t="s">
        <v>869</v>
      </c>
      <c r="S386" s="61" t="s">
        <v>869</v>
      </c>
      <c r="T386" s="61" t="s">
        <v>869</v>
      </c>
      <c r="U386" s="61" t="s">
        <v>869</v>
      </c>
      <c r="V386" s="61" t="s">
        <v>886</v>
      </c>
    </row>
    <row r="387" spans="2:22" s="34" customFormat="1" ht="252" x14ac:dyDescent="0.25">
      <c r="B387" s="31">
        <f t="shared" si="14"/>
        <v>40</v>
      </c>
      <c r="C387" s="31" t="s">
        <v>850</v>
      </c>
      <c r="D387" s="31" t="s">
        <v>851</v>
      </c>
      <c r="E387" s="31" t="s">
        <v>720</v>
      </c>
      <c r="F387" s="63" t="s">
        <v>752</v>
      </c>
      <c r="G387" s="63" t="s">
        <v>753</v>
      </c>
      <c r="H387" s="31" t="s">
        <v>748</v>
      </c>
      <c r="I387" s="31" t="s">
        <v>311</v>
      </c>
      <c r="J387" s="83">
        <v>20000000</v>
      </c>
      <c r="K387" s="83">
        <v>4000000</v>
      </c>
      <c r="L387" s="31" t="s">
        <v>74</v>
      </c>
      <c r="M387" s="63" t="s">
        <v>903</v>
      </c>
      <c r="N387" s="31" t="s">
        <v>57</v>
      </c>
      <c r="O387" s="60" t="s">
        <v>868</v>
      </c>
      <c r="P387" s="60" t="s">
        <v>868</v>
      </c>
      <c r="Q387" s="62" t="s">
        <v>869</v>
      </c>
      <c r="R387" s="61" t="s">
        <v>870</v>
      </c>
      <c r="S387" s="61" t="s">
        <v>870</v>
      </c>
      <c r="T387" s="61" t="s">
        <v>870</v>
      </c>
      <c r="U387" s="61" t="s">
        <v>870</v>
      </c>
      <c r="V387" s="61" t="s">
        <v>876</v>
      </c>
    </row>
    <row r="388" spans="2:22" s="34" customFormat="1" ht="357" x14ac:dyDescent="0.25">
      <c r="B388" s="31">
        <f t="shared" si="14"/>
        <v>41</v>
      </c>
      <c r="C388" s="31" t="s">
        <v>850</v>
      </c>
      <c r="D388" s="31" t="s">
        <v>851</v>
      </c>
      <c r="E388" s="31" t="s">
        <v>720</v>
      </c>
      <c r="F388" s="63" t="s">
        <v>754</v>
      </c>
      <c r="G388" s="63" t="s">
        <v>755</v>
      </c>
      <c r="H388" s="31" t="s">
        <v>748</v>
      </c>
      <c r="I388" s="31" t="s">
        <v>863</v>
      </c>
      <c r="J388" s="83">
        <v>40210400</v>
      </c>
      <c r="K388" s="83">
        <v>25678840</v>
      </c>
      <c r="L388" s="31" t="s">
        <v>74</v>
      </c>
      <c r="M388" s="63" t="s">
        <v>904</v>
      </c>
      <c r="N388" s="31" t="s">
        <v>57</v>
      </c>
      <c r="O388" s="60" t="s">
        <v>868</v>
      </c>
      <c r="P388" s="60" t="s">
        <v>868</v>
      </c>
      <c r="Q388" s="62" t="s">
        <v>869</v>
      </c>
      <c r="R388" s="61" t="s">
        <v>870</v>
      </c>
      <c r="S388" s="61" t="s">
        <v>870</v>
      </c>
      <c r="T388" s="61" t="s">
        <v>870</v>
      </c>
      <c r="U388" s="61" t="s">
        <v>870</v>
      </c>
      <c r="V388" s="61" t="s">
        <v>876</v>
      </c>
    </row>
    <row r="389" spans="2:22" s="34" customFormat="1" ht="357" x14ac:dyDescent="0.25">
      <c r="B389" s="31">
        <f t="shared" si="14"/>
        <v>42</v>
      </c>
      <c r="C389" s="31" t="s">
        <v>850</v>
      </c>
      <c r="D389" s="31" t="s">
        <v>851</v>
      </c>
      <c r="E389" s="31" t="s">
        <v>720</v>
      </c>
      <c r="F389" s="63" t="s">
        <v>754</v>
      </c>
      <c r="G389" s="63" t="s">
        <v>755</v>
      </c>
      <c r="H389" s="31" t="s">
        <v>748</v>
      </c>
      <c r="I389" s="31" t="s">
        <v>311</v>
      </c>
      <c r="J389" s="83">
        <v>10000000</v>
      </c>
      <c r="K389" s="83">
        <v>2182000</v>
      </c>
      <c r="L389" s="31" t="s">
        <v>74</v>
      </c>
      <c r="M389" s="63" t="s">
        <v>904</v>
      </c>
      <c r="N389" s="31" t="s">
        <v>57</v>
      </c>
      <c r="O389" s="60" t="s">
        <v>868</v>
      </c>
      <c r="P389" s="60" t="s">
        <v>868</v>
      </c>
      <c r="Q389" s="62" t="s">
        <v>869</v>
      </c>
      <c r="R389" s="61" t="s">
        <v>870</v>
      </c>
      <c r="S389" s="61" t="s">
        <v>870</v>
      </c>
      <c r="T389" s="61" t="s">
        <v>870</v>
      </c>
      <c r="U389" s="61" t="s">
        <v>870</v>
      </c>
      <c r="V389" s="61" t="s">
        <v>876</v>
      </c>
    </row>
    <row r="390" spans="2:22" s="34" customFormat="1" ht="105" x14ac:dyDescent="0.25">
      <c r="B390" s="31">
        <f t="shared" si="14"/>
        <v>43</v>
      </c>
      <c r="C390" s="31" t="s">
        <v>850</v>
      </c>
      <c r="D390" s="31" t="s">
        <v>851</v>
      </c>
      <c r="E390" s="31" t="s">
        <v>720</v>
      </c>
      <c r="F390" s="63" t="s">
        <v>726</v>
      </c>
      <c r="G390" s="63" t="s">
        <v>804</v>
      </c>
      <c r="H390" s="31" t="s">
        <v>748</v>
      </c>
      <c r="I390" s="31" t="s">
        <v>863</v>
      </c>
      <c r="J390" s="83">
        <v>425000000</v>
      </c>
      <c r="K390" s="83">
        <v>42500000</v>
      </c>
      <c r="L390" s="31" t="s">
        <v>74</v>
      </c>
      <c r="M390" s="63" t="s">
        <v>1562</v>
      </c>
      <c r="N390" s="31" t="s">
        <v>1563</v>
      </c>
      <c r="O390" s="60" t="s">
        <v>866</v>
      </c>
      <c r="P390" s="60" t="s">
        <v>866</v>
      </c>
      <c r="Q390" s="61" t="s">
        <v>866</v>
      </c>
      <c r="R390" s="61" t="s">
        <v>866</v>
      </c>
      <c r="S390" s="61" t="s">
        <v>868</v>
      </c>
      <c r="T390" s="61" t="s">
        <v>868</v>
      </c>
      <c r="U390" s="61" t="s">
        <v>869</v>
      </c>
      <c r="V390" s="61" t="s">
        <v>881</v>
      </c>
    </row>
    <row r="391" spans="2:22" s="34" customFormat="1" ht="147" x14ac:dyDescent="0.25">
      <c r="B391" s="31">
        <f t="shared" si="14"/>
        <v>44</v>
      </c>
      <c r="C391" s="31" t="s">
        <v>850</v>
      </c>
      <c r="D391" s="31" t="s">
        <v>851</v>
      </c>
      <c r="E391" s="31" t="s">
        <v>720</v>
      </c>
      <c r="F391" s="63" t="s">
        <v>727</v>
      </c>
      <c r="G391" s="63" t="s">
        <v>728</v>
      </c>
      <c r="H391" s="31" t="s">
        <v>748</v>
      </c>
      <c r="I391" s="31" t="s">
        <v>721</v>
      </c>
      <c r="J391" s="83">
        <v>21000000</v>
      </c>
      <c r="K391" s="83">
        <v>10662091</v>
      </c>
      <c r="L391" s="31" t="s">
        <v>74</v>
      </c>
      <c r="M391" s="63" t="s">
        <v>756</v>
      </c>
      <c r="N391" s="31" t="s">
        <v>729</v>
      </c>
      <c r="O391" s="60" t="s">
        <v>867</v>
      </c>
      <c r="P391" s="60" t="s">
        <v>868</v>
      </c>
      <c r="Q391" s="61" t="s">
        <v>868</v>
      </c>
      <c r="R391" s="61" t="s">
        <v>869</v>
      </c>
      <c r="S391" s="61" t="s">
        <v>869</v>
      </c>
      <c r="T391" s="61" t="s">
        <v>870</v>
      </c>
      <c r="U391" s="61" t="s">
        <v>870</v>
      </c>
      <c r="V391" s="61" t="s">
        <v>876</v>
      </c>
    </row>
    <row r="392" spans="2:22" s="34" customFormat="1" ht="147" x14ac:dyDescent="0.25">
      <c r="B392" s="31">
        <f t="shared" si="14"/>
        <v>45</v>
      </c>
      <c r="C392" s="31" t="s">
        <v>850</v>
      </c>
      <c r="D392" s="31" t="s">
        <v>851</v>
      </c>
      <c r="E392" s="31" t="s">
        <v>720</v>
      </c>
      <c r="F392" s="63" t="s">
        <v>727</v>
      </c>
      <c r="G392" s="63" t="s">
        <v>1564</v>
      </c>
      <c r="H392" s="31" t="s">
        <v>748</v>
      </c>
      <c r="I392" s="31" t="s">
        <v>153</v>
      </c>
      <c r="J392" s="83">
        <v>15000000</v>
      </c>
      <c r="K392" s="83">
        <v>12750000</v>
      </c>
      <c r="L392" s="31" t="s">
        <v>74</v>
      </c>
      <c r="M392" s="63" t="s">
        <v>1565</v>
      </c>
      <c r="N392" s="31" t="s">
        <v>729</v>
      </c>
      <c r="O392" s="60" t="s">
        <v>867</v>
      </c>
      <c r="P392" s="60" t="s">
        <v>868</v>
      </c>
      <c r="Q392" s="61" t="s">
        <v>868</v>
      </c>
      <c r="R392" s="61" t="s">
        <v>869</v>
      </c>
      <c r="S392" s="61" t="s">
        <v>869</v>
      </c>
      <c r="T392" s="61" t="s">
        <v>870</v>
      </c>
      <c r="U392" s="61" t="s">
        <v>870</v>
      </c>
      <c r="V392" s="61" t="s">
        <v>876</v>
      </c>
    </row>
    <row r="393" spans="2:22" s="34" customFormat="1" ht="189" x14ac:dyDescent="0.25">
      <c r="B393" s="31">
        <f t="shared" si="14"/>
        <v>46</v>
      </c>
      <c r="C393" s="31" t="s">
        <v>850</v>
      </c>
      <c r="D393" s="31" t="s">
        <v>851</v>
      </c>
      <c r="E393" s="31" t="s">
        <v>720</v>
      </c>
      <c r="F393" s="63" t="s">
        <v>727</v>
      </c>
      <c r="G393" s="63" t="s">
        <v>730</v>
      </c>
      <c r="H393" s="31" t="s">
        <v>748</v>
      </c>
      <c r="I393" s="31" t="s">
        <v>153</v>
      </c>
      <c r="J393" s="83">
        <v>22000000</v>
      </c>
      <c r="K393" s="83">
        <v>18700000</v>
      </c>
      <c r="L393" s="31" t="s">
        <v>74</v>
      </c>
      <c r="M393" s="63" t="s">
        <v>905</v>
      </c>
      <c r="N393" s="31" t="s">
        <v>57</v>
      </c>
      <c r="O393" s="60" t="s">
        <v>867</v>
      </c>
      <c r="P393" s="60" t="s">
        <v>868</v>
      </c>
      <c r="Q393" s="61" t="s">
        <v>868</v>
      </c>
      <c r="R393" s="61" t="s">
        <v>869</v>
      </c>
      <c r="S393" s="61" t="s">
        <v>869</v>
      </c>
      <c r="T393" s="61" t="s">
        <v>870</v>
      </c>
      <c r="U393" s="61" t="s">
        <v>870</v>
      </c>
      <c r="V393" s="61" t="s">
        <v>876</v>
      </c>
    </row>
    <row r="394" spans="2:22" s="34" customFormat="1" ht="210" x14ac:dyDescent="0.25">
      <c r="B394" s="31">
        <f t="shared" si="14"/>
        <v>47</v>
      </c>
      <c r="C394" s="31" t="s">
        <v>850</v>
      </c>
      <c r="D394" s="31" t="s">
        <v>851</v>
      </c>
      <c r="E394" s="31" t="s">
        <v>720</v>
      </c>
      <c r="F394" s="63" t="s">
        <v>1566</v>
      </c>
      <c r="G394" s="63" t="s">
        <v>1567</v>
      </c>
      <c r="H394" s="31" t="s">
        <v>748</v>
      </c>
      <c r="I394" s="31" t="s">
        <v>1568</v>
      </c>
      <c r="J394" s="83">
        <v>4800000</v>
      </c>
      <c r="K394" s="83">
        <v>2710875</v>
      </c>
      <c r="L394" s="31" t="s">
        <v>74</v>
      </c>
      <c r="M394" s="63" t="s">
        <v>1569</v>
      </c>
      <c r="N394" s="31" t="s">
        <v>1570</v>
      </c>
      <c r="O394" s="60" t="s">
        <v>868</v>
      </c>
      <c r="P394" s="60" t="s">
        <v>869</v>
      </c>
      <c r="Q394" s="62" t="s">
        <v>869</v>
      </c>
      <c r="R394" s="61" t="s">
        <v>870</v>
      </c>
      <c r="S394" s="61" t="s">
        <v>870</v>
      </c>
      <c r="T394" s="61" t="s">
        <v>871</v>
      </c>
      <c r="U394" s="61" t="s">
        <v>871</v>
      </c>
      <c r="V394" s="61" t="s">
        <v>882</v>
      </c>
    </row>
    <row r="395" spans="2:22" s="34" customFormat="1" ht="273" x14ac:dyDescent="0.25">
      <c r="B395" s="31">
        <f t="shared" si="14"/>
        <v>48</v>
      </c>
      <c r="C395" s="31" t="s">
        <v>850</v>
      </c>
      <c r="D395" s="31" t="s">
        <v>851</v>
      </c>
      <c r="E395" s="31" t="s">
        <v>720</v>
      </c>
      <c r="F395" s="63" t="s">
        <v>731</v>
      </c>
      <c r="G395" s="63" t="s">
        <v>732</v>
      </c>
      <c r="H395" s="31" t="s">
        <v>748</v>
      </c>
      <c r="I395" s="31" t="s">
        <v>721</v>
      </c>
      <c r="J395" s="83">
        <v>51000000</v>
      </c>
      <c r="K395" s="83">
        <v>25893650</v>
      </c>
      <c r="L395" s="31" t="s">
        <v>74</v>
      </c>
      <c r="M395" s="63" t="s">
        <v>906</v>
      </c>
      <c r="N395" s="31" t="s">
        <v>757</v>
      </c>
      <c r="O395" s="60" t="s">
        <v>868</v>
      </c>
      <c r="P395" s="60" t="s">
        <v>868</v>
      </c>
      <c r="Q395" s="62" t="s">
        <v>869</v>
      </c>
      <c r="R395" s="61" t="s">
        <v>870</v>
      </c>
      <c r="S395" s="61" t="s">
        <v>870</v>
      </c>
      <c r="T395" s="61" t="s">
        <v>870</v>
      </c>
      <c r="U395" s="61" t="s">
        <v>870</v>
      </c>
      <c r="V395" s="61" t="s">
        <v>876</v>
      </c>
    </row>
    <row r="396" spans="2:22" s="34" customFormat="1" ht="273" x14ac:dyDescent="0.25">
      <c r="B396" s="31">
        <f t="shared" si="14"/>
        <v>49</v>
      </c>
      <c r="C396" s="31" t="s">
        <v>850</v>
      </c>
      <c r="D396" s="31" t="s">
        <v>851</v>
      </c>
      <c r="E396" s="31" t="s">
        <v>720</v>
      </c>
      <c r="F396" s="63" t="s">
        <v>733</v>
      </c>
      <c r="G396" s="63" t="s">
        <v>734</v>
      </c>
      <c r="H396" s="31" t="s">
        <v>748</v>
      </c>
      <c r="I396" s="31" t="s">
        <v>721</v>
      </c>
      <c r="J396" s="83">
        <v>32000000</v>
      </c>
      <c r="K396" s="83">
        <v>16246996</v>
      </c>
      <c r="L396" s="31" t="s">
        <v>74</v>
      </c>
      <c r="M396" s="63" t="s">
        <v>907</v>
      </c>
      <c r="N396" s="31" t="s">
        <v>757</v>
      </c>
      <c r="O396" s="60" t="s">
        <v>868</v>
      </c>
      <c r="P396" s="60" t="s">
        <v>868</v>
      </c>
      <c r="Q396" s="62" t="s">
        <v>869</v>
      </c>
      <c r="R396" s="61" t="s">
        <v>870</v>
      </c>
      <c r="S396" s="61" t="s">
        <v>870</v>
      </c>
      <c r="T396" s="61" t="s">
        <v>870</v>
      </c>
      <c r="U396" s="61" t="s">
        <v>870</v>
      </c>
      <c r="V396" s="61" t="s">
        <v>876</v>
      </c>
    </row>
    <row r="397" spans="2:22" s="34" customFormat="1" ht="252" x14ac:dyDescent="0.25">
      <c r="B397" s="31">
        <f t="shared" si="14"/>
        <v>50</v>
      </c>
      <c r="C397" s="31" t="s">
        <v>850</v>
      </c>
      <c r="D397" s="31" t="s">
        <v>851</v>
      </c>
      <c r="E397" s="31" t="s">
        <v>720</v>
      </c>
      <c r="F397" s="63" t="s">
        <v>1571</v>
      </c>
      <c r="G397" s="63" t="s">
        <v>1572</v>
      </c>
      <c r="H397" s="31" t="s">
        <v>748</v>
      </c>
      <c r="I397" s="31" t="s">
        <v>153</v>
      </c>
      <c r="J397" s="83">
        <v>5000000</v>
      </c>
      <c r="K397" s="83">
        <v>4250000</v>
      </c>
      <c r="L397" s="31" t="s">
        <v>74</v>
      </c>
      <c r="M397" s="63" t="s">
        <v>1573</v>
      </c>
      <c r="N397" s="31" t="s">
        <v>757</v>
      </c>
      <c r="O397" s="60" t="s">
        <v>867</v>
      </c>
      <c r="P397" s="60" t="s">
        <v>868</v>
      </c>
      <c r="Q397" s="61" t="s">
        <v>868</v>
      </c>
      <c r="R397" s="61" t="s">
        <v>869</v>
      </c>
      <c r="S397" s="61" t="s">
        <v>869</v>
      </c>
      <c r="T397" s="61" t="s">
        <v>870</v>
      </c>
      <c r="U397" s="61" t="s">
        <v>870</v>
      </c>
      <c r="V397" s="61" t="s">
        <v>876</v>
      </c>
    </row>
    <row r="398" spans="2:22" s="34" customFormat="1" ht="273" x14ac:dyDescent="0.25">
      <c r="B398" s="31">
        <f t="shared" si="14"/>
        <v>51</v>
      </c>
      <c r="C398" s="31" t="s">
        <v>850</v>
      </c>
      <c r="D398" s="31" t="s">
        <v>851</v>
      </c>
      <c r="E398" s="31" t="s">
        <v>720</v>
      </c>
      <c r="F398" s="63" t="s">
        <v>1574</v>
      </c>
      <c r="G398" s="63" t="s">
        <v>1575</v>
      </c>
      <c r="H398" s="31" t="s">
        <v>748</v>
      </c>
      <c r="I398" s="31" t="s">
        <v>1568</v>
      </c>
      <c r="J398" s="83">
        <v>26000000</v>
      </c>
      <c r="K398" s="83">
        <v>17992624</v>
      </c>
      <c r="L398" s="31" t="s">
        <v>74</v>
      </c>
      <c r="M398" s="63" t="s">
        <v>1576</v>
      </c>
      <c r="N398" s="31" t="s">
        <v>57</v>
      </c>
      <c r="O398" s="60" t="s">
        <v>868</v>
      </c>
      <c r="P398" s="60" t="s">
        <v>869</v>
      </c>
      <c r="Q398" s="62" t="s">
        <v>869</v>
      </c>
      <c r="R398" s="61" t="s">
        <v>870</v>
      </c>
      <c r="S398" s="61" t="s">
        <v>870</v>
      </c>
      <c r="T398" s="61" t="s">
        <v>871</v>
      </c>
      <c r="U398" s="61" t="s">
        <v>871</v>
      </c>
      <c r="V398" s="61" t="s">
        <v>882</v>
      </c>
    </row>
    <row r="399" spans="2:22" s="34" customFormat="1" ht="252" x14ac:dyDescent="0.25">
      <c r="B399" s="31">
        <f t="shared" si="14"/>
        <v>52</v>
      </c>
      <c r="C399" s="31" t="s">
        <v>850</v>
      </c>
      <c r="D399" s="31" t="s">
        <v>851</v>
      </c>
      <c r="E399" s="31" t="s">
        <v>720</v>
      </c>
      <c r="F399" s="63" t="s">
        <v>1577</v>
      </c>
      <c r="G399" s="63" t="s">
        <v>1578</v>
      </c>
      <c r="H399" s="31" t="s">
        <v>809</v>
      </c>
      <c r="I399" s="31" t="s">
        <v>721</v>
      </c>
      <c r="J399" s="83">
        <v>7000000</v>
      </c>
      <c r="K399" s="83">
        <v>5625550</v>
      </c>
      <c r="L399" s="31" t="s">
        <v>154</v>
      </c>
      <c r="M399" s="63" t="s">
        <v>1579</v>
      </c>
      <c r="N399" s="31" t="s">
        <v>57</v>
      </c>
      <c r="O399" s="60" t="s">
        <v>867</v>
      </c>
      <c r="P399" s="60" t="s">
        <v>867</v>
      </c>
      <c r="Q399" s="61" t="s">
        <v>868</v>
      </c>
      <c r="R399" s="61" t="s">
        <v>869</v>
      </c>
      <c r="S399" s="61" t="s">
        <v>869</v>
      </c>
      <c r="T399" s="61" t="s">
        <v>869</v>
      </c>
      <c r="U399" s="61" t="s">
        <v>869</v>
      </c>
      <c r="V399" s="61" t="s">
        <v>886</v>
      </c>
    </row>
    <row r="400" spans="2:22" s="34" customFormat="1" ht="168" x14ac:dyDescent="0.25">
      <c r="B400" s="31">
        <f t="shared" si="14"/>
        <v>53</v>
      </c>
      <c r="C400" s="31" t="s">
        <v>850</v>
      </c>
      <c r="D400" s="31" t="s">
        <v>851</v>
      </c>
      <c r="E400" s="31" t="s">
        <v>720</v>
      </c>
      <c r="F400" s="63" t="s">
        <v>1580</v>
      </c>
      <c r="G400" s="63" t="s">
        <v>1581</v>
      </c>
      <c r="H400" s="31" t="s">
        <v>1582</v>
      </c>
      <c r="I400" s="31" t="s">
        <v>721</v>
      </c>
      <c r="J400" s="83">
        <v>50000000</v>
      </c>
      <c r="K400" s="83">
        <v>40182500</v>
      </c>
      <c r="L400" s="31" t="s">
        <v>154</v>
      </c>
      <c r="M400" s="63" t="s">
        <v>1583</v>
      </c>
      <c r="N400" s="31" t="s">
        <v>57</v>
      </c>
      <c r="O400" s="60" t="s">
        <v>867</v>
      </c>
      <c r="P400" s="60" t="s">
        <v>867</v>
      </c>
      <c r="Q400" s="61" t="s">
        <v>868</v>
      </c>
      <c r="R400" s="61" t="s">
        <v>869</v>
      </c>
      <c r="S400" s="61" t="s">
        <v>869</v>
      </c>
      <c r="T400" s="61" t="s">
        <v>869</v>
      </c>
      <c r="U400" s="61" t="s">
        <v>869</v>
      </c>
      <c r="V400" s="61" t="s">
        <v>886</v>
      </c>
    </row>
    <row r="401" spans="2:22" s="34" customFormat="1" ht="168" x14ac:dyDescent="0.25">
      <c r="B401" s="31">
        <f t="shared" si="14"/>
        <v>54</v>
      </c>
      <c r="C401" s="31" t="s">
        <v>850</v>
      </c>
      <c r="D401" s="31" t="s">
        <v>851</v>
      </c>
      <c r="E401" s="31" t="s">
        <v>720</v>
      </c>
      <c r="F401" s="63" t="s">
        <v>1584</v>
      </c>
      <c r="G401" s="63" t="s">
        <v>1585</v>
      </c>
      <c r="H401" s="31" t="s">
        <v>1582</v>
      </c>
      <c r="I401" s="31" t="s">
        <v>721</v>
      </c>
      <c r="J401" s="83">
        <v>12000000</v>
      </c>
      <c r="K401" s="83">
        <v>9643800</v>
      </c>
      <c r="L401" s="31" t="s">
        <v>154</v>
      </c>
      <c r="M401" s="63" t="s">
        <v>1586</v>
      </c>
      <c r="N401" s="31" t="s">
        <v>1570</v>
      </c>
      <c r="O401" s="60" t="s">
        <v>868</v>
      </c>
      <c r="P401" s="60" t="s">
        <v>868</v>
      </c>
      <c r="Q401" s="62" t="s">
        <v>869</v>
      </c>
      <c r="R401" s="61" t="s">
        <v>870</v>
      </c>
      <c r="S401" s="61" t="s">
        <v>870</v>
      </c>
      <c r="T401" s="61" t="s">
        <v>870</v>
      </c>
      <c r="U401" s="61" t="s">
        <v>870</v>
      </c>
      <c r="V401" s="61" t="s">
        <v>876</v>
      </c>
    </row>
    <row r="402" spans="2:22" s="34" customFormat="1" ht="126" x14ac:dyDescent="0.25">
      <c r="B402" s="31">
        <f t="shared" si="14"/>
        <v>55</v>
      </c>
      <c r="C402" s="31" t="s">
        <v>850</v>
      </c>
      <c r="D402" s="31" t="s">
        <v>851</v>
      </c>
      <c r="E402" s="31" t="s">
        <v>720</v>
      </c>
      <c r="F402" s="63" t="s">
        <v>794</v>
      </c>
      <c r="G402" s="63" t="s">
        <v>758</v>
      </c>
      <c r="H402" s="31" t="s">
        <v>748</v>
      </c>
      <c r="I402" s="31" t="s">
        <v>153</v>
      </c>
      <c r="J402" s="83">
        <v>1228516624.6500001</v>
      </c>
      <c r="K402" s="83">
        <v>219342325.56</v>
      </c>
      <c r="L402" s="31" t="s">
        <v>74</v>
      </c>
      <c r="M402" s="63" t="s">
        <v>759</v>
      </c>
      <c r="N402" s="31" t="s">
        <v>735</v>
      </c>
      <c r="O402" s="60" t="s">
        <v>867</v>
      </c>
      <c r="P402" s="60" t="s">
        <v>868</v>
      </c>
      <c r="Q402" s="61" t="s">
        <v>868</v>
      </c>
      <c r="R402" s="61" t="s">
        <v>869</v>
      </c>
      <c r="S402" s="61" t="s">
        <v>869</v>
      </c>
      <c r="T402" s="61" t="s">
        <v>870</v>
      </c>
      <c r="U402" s="61" t="s">
        <v>870</v>
      </c>
      <c r="V402" s="61" t="s">
        <v>877</v>
      </c>
    </row>
    <row r="403" spans="2:22" s="34" customFormat="1" ht="126" x14ac:dyDescent="0.25">
      <c r="B403" s="31">
        <f t="shared" si="14"/>
        <v>56</v>
      </c>
      <c r="C403" s="31" t="s">
        <v>850</v>
      </c>
      <c r="D403" s="31" t="s">
        <v>851</v>
      </c>
      <c r="E403" s="31" t="s">
        <v>720</v>
      </c>
      <c r="F403" s="63" t="s">
        <v>897</v>
      </c>
      <c r="G403" s="63" t="s">
        <v>760</v>
      </c>
      <c r="H403" s="31" t="s">
        <v>748</v>
      </c>
      <c r="I403" s="31" t="s">
        <v>153</v>
      </c>
      <c r="J403" s="83">
        <v>1550455000</v>
      </c>
      <c r="K403" s="83">
        <v>276821981</v>
      </c>
      <c r="L403" s="31" t="s">
        <v>74</v>
      </c>
      <c r="M403" s="63" t="s">
        <v>1587</v>
      </c>
      <c r="N403" s="31" t="s">
        <v>1563</v>
      </c>
      <c r="O403" s="60" t="s">
        <v>866</v>
      </c>
      <c r="P403" s="60" t="s">
        <v>866</v>
      </c>
      <c r="Q403" s="61" t="s">
        <v>866</v>
      </c>
      <c r="R403" s="61" t="s">
        <v>866</v>
      </c>
      <c r="S403" s="61" t="s">
        <v>868</v>
      </c>
      <c r="T403" s="61" t="s">
        <v>868</v>
      </c>
      <c r="U403" s="61" t="s">
        <v>869</v>
      </c>
      <c r="V403" s="61" t="s">
        <v>891</v>
      </c>
    </row>
    <row r="404" spans="2:22" s="34" customFormat="1" ht="84" x14ac:dyDescent="0.25">
      <c r="B404" s="31">
        <f t="shared" si="14"/>
        <v>57</v>
      </c>
      <c r="C404" s="31" t="s">
        <v>850</v>
      </c>
      <c r="D404" s="31" t="s">
        <v>851</v>
      </c>
      <c r="E404" s="31" t="s">
        <v>720</v>
      </c>
      <c r="F404" s="63" t="s">
        <v>1588</v>
      </c>
      <c r="G404" s="63" t="s">
        <v>1589</v>
      </c>
      <c r="H404" s="31" t="s">
        <v>761</v>
      </c>
      <c r="I404" s="31" t="s">
        <v>721</v>
      </c>
      <c r="J404" s="83">
        <v>90000000</v>
      </c>
      <c r="K404" s="83">
        <v>45694677</v>
      </c>
      <c r="L404" s="31" t="s">
        <v>74</v>
      </c>
      <c r="M404" s="63" t="s">
        <v>1590</v>
      </c>
      <c r="N404" s="31" t="s">
        <v>1591</v>
      </c>
      <c r="O404" s="60" t="s">
        <v>867</v>
      </c>
      <c r="P404" s="60" t="s">
        <v>867</v>
      </c>
      <c r="Q404" s="61" t="s">
        <v>868</v>
      </c>
      <c r="R404" s="61" t="s">
        <v>869</v>
      </c>
      <c r="S404" s="61" t="s">
        <v>869</v>
      </c>
      <c r="T404" s="61" t="s">
        <v>869</v>
      </c>
      <c r="U404" s="61" t="s">
        <v>869</v>
      </c>
      <c r="V404" s="61" t="s">
        <v>886</v>
      </c>
    </row>
    <row r="405" spans="2:22" s="34" customFormat="1" ht="84" x14ac:dyDescent="0.25">
      <c r="B405" s="31">
        <f t="shared" si="14"/>
        <v>58</v>
      </c>
      <c r="C405" s="31" t="s">
        <v>850</v>
      </c>
      <c r="D405" s="31" t="s">
        <v>851</v>
      </c>
      <c r="E405" s="31" t="s">
        <v>720</v>
      </c>
      <c r="F405" s="63" t="s">
        <v>1592</v>
      </c>
      <c r="G405" s="63" t="s">
        <v>1593</v>
      </c>
      <c r="H405" s="31" t="s">
        <v>761</v>
      </c>
      <c r="I405" s="31" t="s">
        <v>721</v>
      </c>
      <c r="J405" s="83">
        <v>35000000</v>
      </c>
      <c r="K405" s="83">
        <v>17770152</v>
      </c>
      <c r="L405" s="31" t="s">
        <v>74</v>
      </c>
      <c r="M405" s="63" t="s">
        <v>1594</v>
      </c>
      <c r="N405" s="31" t="s">
        <v>1595</v>
      </c>
      <c r="O405" s="60" t="s">
        <v>866</v>
      </c>
      <c r="P405" s="60" t="s">
        <v>867</v>
      </c>
      <c r="Q405" s="61" t="s">
        <v>867</v>
      </c>
      <c r="R405" s="61" t="s">
        <v>868</v>
      </c>
      <c r="S405" s="61" t="s">
        <v>868</v>
      </c>
      <c r="T405" s="61" t="s">
        <v>869</v>
      </c>
      <c r="U405" s="61" t="s">
        <v>869</v>
      </c>
      <c r="V405" s="61" t="s">
        <v>886</v>
      </c>
    </row>
    <row r="406" spans="2:22" s="34" customFormat="1" ht="126" x14ac:dyDescent="0.25">
      <c r="B406" s="31">
        <f t="shared" si="14"/>
        <v>59</v>
      </c>
      <c r="C406" s="31" t="s">
        <v>850</v>
      </c>
      <c r="D406" s="31" t="s">
        <v>851</v>
      </c>
      <c r="E406" s="31" t="s">
        <v>720</v>
      </c>
      <c r="F406" s="63" t="s">
        <v>762</v>
      </c>
      <c r="G406" s="63" t="s">
        <v>736</v>
      </c>
      <c r="H406" s="31" t="s">
        <v>761</v>
      </c>
      <c r="I406" s="31" t="s">
        <v>721</v>
      </c>
      <c r="J406" s="83">
        <v>85000000</v>
      </c>
      <c r="K406" s="83">
        <v>43156084</v>
      </c>
      <c r="L406" s="31" t="s">
        <v>74</v>
      </c>
      <c r="M406" s="63" t="s">
        <v>763</v>
      </c>
      <c r="N406" s="31" t="s">
        <v>764</v>
      </c>
      <c r="O406" s="60" t="s">
        <v>866</v>
      </c>
      <c r="P406" s="60" t="s">
        <v>867</v>
      </c>
      <c r="Q406" s="61" t="s">
        <v>867</v>
      </c>
      <c r="R406" s="61" t="s">
        <v>868</v>
      </c>
      <c r="S406" s="61" t="s">
        <v>868</v>
      </c>
      <c r="T406" s="61" t="s">
        <v>869</v>
      </c>
      <c r="U406" s="61" t="s">
        <v>869</v>
      </c>
      <c r="V406" s="61" t="s">
        <v>886</v>
      </c>
    </row>
    <row r="407" spans="2:22" s="34" customFormat="1" ht="168" x14ac:dyDescent="0.25">
      <c r="B407" s="31">
        <f t="shared" si="14"/>
        <v>60</v>
      </c>
      <c r="C407" s="31" t="s">
        <v>850</v>
      </c>
      <c r="D407" s="31" t="s">
        <v>851</v>
      </c>
      <c r="E407" s="31" t="s">
        <v>720</v>
      </c>
      <c r="F407" s="63" t="s">
        <v>1596</v>
      </c>
      <c r="G407" s="63" t="s">
        <v>1597</v>
      </c>
      <c r="H407" s="31" t="s">
        <v>761</v>
      </c>
      <c r="I407" s="31" t="s">
        <v>153</v>
      </c>
      <c r="J407" s="83">
        <v>71783793.109667093</v>
      </c>
      <c r="K407" s="83">
        <v>37083401</v>
      </c>
      <c r="L407" s="31" t="s">
        <v>74</v>
      </c>
      <c r="M407" s="63" t="s">
        <v>1598</v>
      </c>
      <c r="N407" s="31" t="s">
        <v>57</v>
      </c>
      <c r="O407" s="60" t="s">
        <v>867</v>
      </c>
      <c r="P407" s="60" t="s">
        <v>868</v>
      </c>
      <c r="Q407" s="61" t="s">
        <v>868</v>
      </c>
      <c r="R407" s="61" t="s">
        <v>869</v>
      </c>
      <c r="S407" s="61" t="s">
        <v>869</v>
      </c>
      <c r="T407" s="61" t="s">
        <v>870</v>
      </c>
      <c r="U407" s="61" t="s">
        <v>870</v>
      </c>
      <c r="V407" s="61" t="s">
        <v>876</v>
      </c>
    </row>
    <row r="408" spans="2:22" s="34" customFormat="1" ht="168" x14ac:dyDescent="0.25">
      <c r="B408" s="31">
        <f t="shared" si="14"/>
        <v>61</v>
      </c>
      <c r="C408" s="31" t="s">
        <v>850</v>
      </c>
      <c r="D408" s="31" t="s">
        <v>851</v>
      </c>
      <c r="E408" s="31" t="s">
        <v>720</v>
      </c>
      <c r="F408" s="63" t="s">
        <v>1596</v>
      </c>
      <c r="G408" s="63" t="s">
        <v>1597</v>
      </c>
      <c r="H408" s="31" t="s">
        <v>761</v>
      </c>
      <c r="I408" s="31" t="s">
        <v>311</v>
      </c>
      <c r="J408" s="83">
        <v>7000000</v>
      </c>
      <c r="K408" s="83">
        <v>2800000</v>
      </c>
      <c r="L408" s="31" t="s">
        <v>74</v>
      </c>
      <c r="M408" s="63" t="s">
        <v>1598</v>
      </c>
      <c r="N408" s="31" t="s">
        <v>57</v>
      </c>
      <c r="O408" s="60" t="s">
        <v>867</v>
      </c>
      <c r="P408" s="60" t="s">
        <v>868</v>
      </c>
      <c r="Q408" s="61" t="s">
        <v>868</v>
      </c>
      <c r="R408" s="61" t="s">
        <v>869</v>
      </c>
      <c r="S408" s="61" t="s">
        <v>869</v>
      </c>
      <c r="T408" s="61" t="s">
        <v>870</v>
      </c>
      <c r="U408" s="61" t="s">
        <v>870</v>
      </c>
      <c r="V408" s="61" t="s">
        <v>876</v>
      </c>
    </row>
    <row r="409" spans="2:22" s="34" customFormat="1" ht="168" x14ac:dyDescent="0.25">
      <c r="B409" s="31">
        <f t="shared" si="14"/>
        <v>62</v>
      </c>
      <c r="C409" s="31" t="s">
        <v>850</v>
      </c>
      <c r="D409" s="31" t="s">
        <v>851</v>
      </c>
      <c r="E409" s="31" t="s">
        <v>720</v>
      </c>
      <c r="F409" s="63" t="s">
        <v>1599</v>
      </c>
      <c r="G409" s="63" t="s">
        <v>1600</v>
      </c>
      <c r="H409" s="31" t="s">
        <v>761</v>
      </c>
      <c r="I409" s="31" t="s">
        <v>153</v>
      </c>
      <c r="J409" s="83">
        <v>58413402.439999998</v>
      </c>
      <c r="K409" s="83">
        <v>30176277.82</v>
      </c>
      <c r="L409" s="31" t="s">
        <v>74</v>
      </c>
      <c r="M409" s="63" t="s">
        <v>1601</v>
      </c>
      <c r="N409" s="31" t="s">
        <v>57</v>
      </c>
      <c r="O409" s="60" t="s">
        <v>867</v>
      </c>
      <c r="P409" s="60" t="s">
        <v>868</v>
      </c>
      <c r="Q409" s="61" t="s">
        <v>868</v>
      </c>
      <c r="R409" s="61" t="s">
        <v>869</v>
      </c>
      <c r="S409" s="61" t="s">
        <v>869</v>
      </c>
      <c r="T409" s="61" t="s">
        <v>870</v>
      </c>
      <c r="U409" s="61" t="s">
        <v>870</v>
      </c>
      <c r="V409" s="61" t="s">
        <v>876</v>
      </c>
    </row>
    <row r="410" spans="2:22" s="34" customFormat="1" ht="168" x14ac:dyDescent="0.25">
      <c r="B410" s="31">
        <f t="shared" si="14"/>
        <v>63</v>
      </c>
      <c r="C410" s="31" t="s">
        <v>850</v>
      </c>
      <c r="D410" s="31" t="s">
        <v>851</v>
      </c>
      <c r="E410" s="31" t="s">
        <v>720</v>
      </c>
      <c r="F410" s="63" t="s">
        <v>1599</v>
      </c>
      <c r="G410" s="63" t="s">
        <v>1600</v>
      </c>
      <c r="H410" s="31" t="s">
        <v>761</v>
      </c>
      <c r="I410" s="31" t="s">
        <v>311</v>
      </c>
      <c r="J410" s="83">
        <v>6428192.96</v>
      </c>
      <c r="K410" s="83">
        <v>2571277.1800000002</v>
      </c>
      <c r="L410" s="31" t="s">
        <v>74</v>
      </c>
      <c r="M410" s="63" t="s">
        <v>1601</v>
      </c>
      <c r="N410" s="31" t="s">
        <v>57</v>
      </c>
      <c r="O410" s="60" t="s">
        <v>867</v>
      </c>
      <c r="P410" s="60" t="s">
        <v>868</v>
      </c>
      <c r="Q410" s="61" t="s">
        <v>868</v>
      </c>
      <c r="R410" s="61" t="s">
        <v>869</v>
      </c>
      <c r="S410" s="61" t="s">
        <v>869</v>
      </c>
      <c r="T410" s="61" t="s">
        <v>870</v>
      </c>
      <c r="U410" s="61" t="s">
        <v>870</v>
      </c>
      <c r="V410" s="61" t="s">
        <v>876</v>
      </c>
    </row>
    <row r="411" spans="2:22" s="34" customFormat="1" ht="189" x14ac:dyDescent="0.25">
      <c r="B411" s="31">
        <f t="shared" si="14"/>
        <v>64</v>
      </c>
      <c r="C411" s="31" t="s">
        <v>850</v>
      </c>
      <c r="D411" s="31" t="s">
        <v>851</v>
      </c>
      <c r="E411" s="31" t="s">
        <v>720</v>
      </c>
      <c r="F411" s="63" t="s">
        <v>1602</v>
      </c>
      <c r="G411" s="63" t="s">
        <v>1603</v>
      </c>
      <c r="H411" s="31" t="s">
        <v>761</v>
      </c>
      <c r="I411" s="31" t="s">
        <v>153</v>
      </c>
      <c r="J411" s="83">
        <v>12802366.380000001</v>
      </c>
      <c r="K411" s="83">
        <v>6613684</v>
      </c>
      <c r="L411" s="31" t="s">
        <v>74</v>
      </c>
      <c r="M411" s="63" t="s">
        <v>1604</v>
      </c>
      <c r="N411" s="31" t="s">
        <v>57</v>
      </c>
      <c r="O411" s="60" t="s">
        <v>867</v>
      </c>
      <c r="P411" s="60" t="s">
        <v>868</v>
      </c>
      <c r="Q411" s="61" t="s">
        <v>868</v>
      </c>
      <c r="R411" s="61" t="s">
        <v>869</v>
      </c>
      <c r="S411" s="61" t="s">
        <v>869</v>
      </c>
      <c r="T411" s="61" t="s">
        <v>870</v>
      </c>
      <c r="U411" s="61" t="s">
        <v>870</v>
      </c>
      <c r="V411" s="61" t="s">
        <v>876</v>
      </c>
    </row>
    <row r="412" spans="2:22" s="34" customFormat="1" ht="168" x14ac:dyDescent="0.25">
      <c r="B412" s="31">
        <f t="shared" si="14"/>
        <v>65</v>
      </c>
      <c r="C412" s="31" t="s">
        <v>850</v>
      </c>
      <c r="D412" s="31" t="s">
        <v>851</v>
      </c>
      <c r="E412" s="31" t="s">
        <v>720</v>
      </c>
      <c r="F412" s="63" t="s">
        <v>1605</v>
      </c>
      <c r="G412" s="63" t="s">
        <v>1606</v>
      </c>
      <c r="H412" s="31" t="s">
        <v>761</v>
      </c>
      <c r="I412" s="31" t="s">
        <v>153</v>
      </c>
      <c r="J412" s="83">
        <v>19892907.760000002</v>
      </c>
      <c r="K412" s="83">
        <v>10276647</v>
      </c>
      <c r="L412" s="31" t="s">
        <v>74</v>
      </c>
      <c r="M412" s="63" t="s">
        <v>1607</v>
      </c>
      <c r="N412" s="31" t="s">
        <v>57</v>
      </c>
      <c r="O412" s="60" t="s">
        <v>867</v>
      </c>
      <c r="P412" s="60" t="s">
        <v>868</v>
      </c>
      <c r="Q412" s="61" t="s">
        <v>868</v>
      </c>
      <c r="R412" s="61" t="s">
        <v>869</v>
      </c>
      <c r="S412" s="61" t="s">
        <v>869</v>
      </c>
      <c r="T412" s="61" t="s">
        <v>870</v>
      </c>
      <c r="U412" s="61" t="s">
        <v>870</v>
      </c>
      <c r="V412" s="61" t="s">
        <v>876</v>
      </c>
    </row>
    <row r="413" spans="2:22" s="34" customFormat="1" ht="84" x14ac:dyDescent="0.25">
      <c r="B413" s="31">
        <f t="shared" si="14"/>
        <v>66</v>
      </c>
      <c r="C413" s="31" t="s">
        <v>850</v>
      </c>
      <c r="D413" s="31" t="s">
        <v>851</v>
      </c>
      <c r="E413" s="31" t="s">
        <v>720</v>
      </c>
      <c r="F413" s="63" t="s">
        <v>1608</v>
      </c>
      <c r="G413" s="63" t="s">
        <v>1609</v>
      </c>
      <c r="H413" s="31" t="s">
        <v>1610</v>
      </c>
      <c r="I413" s="31" t="s">
        <v>721</v>
      </c>
      <c r="J413" s="83">
        <v>90000000</v>
      </c>
      <c r="K413" s="83">
        <v>56478030</v>
      </c>
      <c r="L413" s="31" t="s">
        <v>74</v>
      </c>
      <c r="M413" s="63" t="s">
        <v>1611</v>
      </c>
      <c r="N413" s="31" t="s">
        <v>735</v>
      </c>
      <c r="O413" s="60" t="s">
        <v>868</v>
      </c>
      <c r="P413" s="60" t="s">
        <v>869</v>
      </c>
      <c r="Q413" s="62" t="s">
        <v>869</v>
      </c>
      <c r="R413" s="61" t="s">
        <v>870</v>
      </c>
      <c r="S413" s="61" t="s">
        <v>870</v>
      </c>
      <c r="T413" s="61" t="s">
        <v>871</v>
      </c>
      <c r="U413" s="61" t="s">
        <v>871</v>
      </c>
      <c r="V413" s="61" t="s">
        <v>882</v>
      </c>
    </row>
    <row r="414" spans="2:22" s="34" customFormat="1" ht="42" x14ac:dyDescent="0.25">
      <c r="B414" s="31">
        <f t="shared" ref="B414:B426" si="15">B413+1</f>
        <v>67</v>
      </c>
      <c r="C414" s="31" t="s">
        <v>850</v>
      </c>
      <c r="D414" s="31" t="s">
        <v>851</v>
      </c>
      <c r="E414" s="31" t="s">
        <v>720</v>
      </c>
      <c r="F414" s="63" t="s">
        <v>1612</v>
      </c>
      <c r="G414" s="63" t="s">
        <v>1613</v>
      </c>
      <c r="H414" s="31" t="s">
        <v>1610</v>
      </c>
      <c r="I414" s="31" t="s">
        <v>721</v>
      </c>
      <c r="J414" s="83">
        <v>50664350.870000005</v>
      </c>
      <c r="K414" s="83">
        <v>31793585.719999999</v>
      </c>
      <c r="L414" s="31" t="s">
        <v>74</v>
      </c>
      <c r="M414" s="63" t="s">
        <v>1614</v>
      </c>
      <c r="N414" s="31" t="s">
        <v>735</v>
      </c>
      <c r="O414" s="60" t="s">
        <v>866</v>
      </c>
      <c r="P414" s="60" t="s">
        <v>867</v>
      </c>
      <c r="Q414" s="61" t="s">
        <v>867</v>
      </c>
      <c r="R414" s="61" t="s">
        <v>868</v>
      </c>
      <c r="S414" s="61" t="s">
        <v>868</v>
      </c>
      <c r="T414" s="61" t="s">
        <v>869</v>
      </c>
      <c r="U414" s="61" t="s">
        <v>869</v>
      </c>
      <c r="V414" s="61" t="s">
        <v>886</v>
      </c>
    </row>
    <row r="415" spans="2:22" s="34" customFormat="1" ht="147" x14ac:dyDescent="0.25">
      <c r="B415" s="31">
        <f t="shared" si="15"/>
        <v>68</v>
      </c>
      <c r="C415" s="31" t="s">
        <v>850</v>
      </c>
      <c r="D415" s="31" t="s">
        <v>851</v>
      </c>
      <c r="E415" s="31" t="s">
        <v>720</v>
      </c>
      <c r="F415" s="63" t="s">
        <v>1612</v>
      </c>
      <c r="G415" s="63" t="s">
        <v>1613</v>
      </c>
      <c r="H415" s="31" t="s">
        <v>1610</v>
      </c>
      <c r="I415" s="31" t="s">
        <v>721</v>
      </c>
      <c r="J415" s="83">
        <v>87875505.129999995</v>
      </c>
      <c r="K415" s="83">
        <v>55144837.870000005</v>
      </c>
      <c r="L415" s="31" t="s">
        <v>74</v>
      </c>
      <c r="M415" s="63" t="s">
        <v>1615</v>
      </c>
      <c r="N415" s="31" t="s">
        <v>57</v>
      </c>
      <c r="O415" s="60" t="s">
        <v>867</v>
      </c>
      <c r="P415" s="60" t="s">
        <v>867</v>
      </c>
      <c r="Q415" s="61" t="s">
        <v>868</v>
      </c>
      <c r="R415" s="61" t="s">
        <v>869</v>
      </c>
      <c r="S415" s="61" t="s">
        <v>869</v>
      </c>
      <c r="T415" s="61" t="s">
        <v>869</v>
      </c>
      <c r="U415" s="61" t="s">
        <v>869</v>
      </c>
      <c r="V415" s="61" t="s">
        <v>886</v>
      </c>
    </row>
    <row r="416" spans="2:22" s="34" customFormat="1" ht="105" x14ac:dyDescent="0.25">
      <c r="B416" s="31">
        <f t="shared" si="15"/>
        <v>69</v>
      </c>
      <c r="C416" s="31" t="s">
        <v>850</v>
      </c>
      <c r="D416" s="31" t="s">
        <v>851</v>
      </c>
      <c r="E416" s="31" t="s">
        <v>720</v>
      </c>
      <c r="F416" s="63" t="s">
        <v>795</v>
      </c>
      <c r="G416" s="63" t="s">
        <v>805</v>
      </c>
      <c r="H416" s="31" t="s">
        <v>748</v>
      </c>
      <c r="I416" s="31" t="s">
        <v>721</v>
      </c>
      <c r="J416" s="83">
        <v>120000000</v>
      </c>
      <c r="K416" s="83">
        <v>60926236</v>
      </c>
      <c r="L416" s="31" t="s">
        <v>74</v>
      </c>
      <c r="M416" s="63" t="s">
        <v>765</v>
      </c>
      <c r="N416" s="31" t="s">
        <v>766</v>
      </c>
      <c r="O416" s="60" t="s">
        <v>868</v>
      </c>
      <c r="P416" s="60" t="s">
        <v>868</v>
      </c>
      <c r="Q416" s="62" t="s">
        <v>869</v>
      </c>
      <c r="R416" s="61" t="s">
        <v>870</v>
      </c>
      <c r="S416" s="61" t="s">
        <v>870</v>
      </c>
      <c r="T416" s="61" t="s">
        <v>870</v>
      </c>
      <c r="U416" s="61" t="s">
        <v>870</v>
      </c>
      <c r="V416" s="61" t="s">
        <v>876</v>
      </c>
    </row>
    <row r="417" spans="1:22" s="34" customFormat="1" ht="273" x14ac:dyDescent="0.25">
      <c r="B417" s="31">
        <f t="shared" si="15"/>
        <v>70</v>
      </c>
      <c r="C417" s="31" t="s">
        <v>850</v>
      </c>
      <c r="D417" s="31" t="s">
        <v>851</v>
      </c>
      <c r="E417" s="31" t="s">
        <v>720</v>
      </c>
      <c r="F417" s="63" t="s">
        <v>796</v>
      </c>
      <c r="G417" s="63" t="s">
        <v>806</v>
      </c>
      <c r="H417" s="31" t="s">
        <v>748</v>
      </c>
      <c r="I417" s="31" t="s">
        <v>721</v>
      </c>
      <c r="J417" s="83">
        <v>70000000</v>
      </c>
      <c r="K417" s="83">
        <v>35540305</v>
      </c>
      <c r="L417" s="31" t="s">
        <v>74</v>
      </c>
      <c r="M417" s="63" t="s">
        <v>813</v>
      </c>
      <c r="N417" s="31" t="s">
        <v>767</v>
      </c>
      <c r="O417" s="60" t="s">
        <v>866</v>
      </c>
      <c r="P417" s="60" t="s">
        <v>867</v>
      </c>
      <c r="Q417" s="61" t="s">
        <v>867</v>
      </c>
      <c r="R417" s="61" t="s">
        <v>868</v>
      </c>
      <c r="S417" s="61" t="s">
        <v>868</v>
      </c>
      <c r="T417" s="61" t="s">
        <v>869</v>
      </c>
      <c r="U417" s="61" t="s">
        <v>869</v>
      </c>
      <c r="V417" s="61" t="s">
        <v>886</v>
      </c>
    </row>
    <row r="418" spans="1:22" s="34" customFormat="1" ht="84" x14ac:dyDescent="0.25">
      <c r="B418" s="31">
        <f t="shared" si="15"/>
        <v>71</v>
      </c>
      <c r="C418" s="31" t="s">
        <v>850</v>
      </c>
      <c r="D418" s="31" t="s">
        <v>851</v>
      </c>
      <c r="E418" s="31" t="s">
        <v>720</v>
      </c>
      <c r="F418" s="63" t="s">
        <v>797</v>
      </c>
      <c r="G418" s="63" t="s">
        <v>768</v>
      </c>
      <c r="H418" s="31" t="s">
        <v>748</v>
      </c>
      <c r="I418" s="31" t="s">
        <v>153</v>
      </c>
      <c r="J418" s="83">
        <v>15400000</v>
      </c>
      <c r="K418" s="83">
        <v>13089999</v>
      </c>
      <c r="L418" s="31" t="s">
        <v>74</v>
      </c>
      <c r="M418" s="63" t="s">
        <v>769</v>
      </c>
      <c r="N418" s="31" t="s">
        <v>767</v>
      </c>
      <c r="O418" s="60" t="s">
        <v>867</v>
      </c>
      <c r="P418" s="60" t="s">
        <v>868</v>
      </c>
      <c r="Q418" s="61" t="s">
        <v>868</v>
      </c>
      <c r="R418" s="61" t="s">
        <v>869</v>
      </c>
      <c r="S418" s="61" t="s">
        <v>869</v>
      </c>
      <c r="T418" s="61" t="s">
        <v>870</v>
      </c>
      <c r="U418" s="61" t="s">
        <v>870</v>
      </c>
      <c r="V418" s="61" t="s">
        <v>884</v>
      </c>
    </row>
    <row r="419" spans="1:22" s="34" customFormat="1" ht="126" x14ac:dyDescent="0.25">
      <c r="B419" s="31">
        <f t="shared" si="15"/>
        <v>72</v>
      </c>
      <c r="C419" s="31" t="s">
        <v>850</v>
      </c>
      <c r="D419" s="31" t="s">
        <v>851</v>
      </c>
      <c r="E419" s="31" t="s">
        <v>720</v>
      </c>
      <c r="F419" s="63" t="s">
        <v>798</v>
      </c>
      <c r="G419" s="63" t="s">
        <v>807</v>
      </c>
      <c r="H419" s="31" t="s">
        <v>748</v>
      </c>
      <c r="I419" s="31" t="s">
        <v>721</v>
      </c>
      <c r="J419" s="83">
        <v>30000000</v>
      </c>
      <c r="K419" s="83">
        <v>15231559</v>
      </c>
      <c r="L419" s="31" t="s">
        <v>74</v>
      </c>
      <c r="M419" s="63" t="s">
        <v>814</v>
      </c>
      <c r="N419" s="31" t="s">
        <v>767</v>
      </c>
      <c r="O419" s="60" t="s">
        <v>867</v>
      </c>
      <c r="P419" s="60" t="s">
        <v>868</v>
      </c>
      <c r="Q419" s="61" t="s">
        <v>868</v>
      </c>
      <c r="R419" s="61" t="s">
        <v>869</v>
      </c>
      <c r="S419" s="61" t="s">
        <v>869</v>
      </c>
      <c r="T419" s="61" t="s">
        <v>870</v>
      </c>
      <c r="U419" s="61" t="s">
        <v>870</v>
      </c>
      <c r="V419" s="61" t="s">
        <v>884</v>
      </c>
    </row>
    <row r="420" spans="1:22" s="34" customFormat="1" ht="273" x14ac:dyDescent="0.25">
      <c r="B420" s="31">
        <f t="shared" si="15"/>
        <v>73</v>
      </c>
      <c r="C420" s="31" t="s">
        <v>850</v>
      </c>
      <c r="D420" s="31" t="s">
        <v>851</v>
      </c>
      <c r="E420" s="31" t="s">
        <v>720</v>
      </c>
      <c r="F420" s="63" t="s">
        <v>799</v>
      </c>
      <c r="G420" s="63" t="s">
        <v>770</v>
      </c>
      <c r="H420" s="31" t="s">
        <v>748</v>
      </c>
      <c r="I420" s="31" t="s">
        <v>153</v>
      </c>
      <c r="J420" s="83">
        <v>20000000</v>
      </c>
      <c r="K420" s="83">
        <v>17000000</v>
      </c>
      <c r="L420" s="31" t="s">
        <v>74</v>
      </c>
      <c r="M420" s="63" t="s">
        <v>908</v>
      </c>
      <c r="N420" s="31" t="s">
        <v>767</v>
      </c>
      <c r="O420" s="60" t="s">
        <v>867</v>
      </c>
      <c r="P420" s="60" t="s">
        <v>868</v>
      </c>
      <c r="Q420" s="61" t="s">
        <v>868</v>
      </c>
      <c r="R420" s="61" t="s">
        <v>869</v>
      </c>
      <c r="S420" s="61" t="s">
        <v>869</v>
      </c>
      <c r="T420" s="61" t="s">
        <v>870</v>
      </c>
      <c r="U420" s="61" t="s">
        <v>870</v>
      </c>
      <c r="V420" s="61" t="s">
        <v>884</v>
      </c>
    </row>
    <row r="421" spans="1:22" s="34" customFormat="1" ht="273" x14ac:dyDescent="0.25">
      <c r="B421" s="31">
        <f t="shared" si="15"/>
        <v>74</v>
      </c>
      <c r="C421" s="31" t="s">
        <v>850</v>
      </c>
      <c r="D421" s="31" t="s">
        <v>851</v>
      </c>
      <c r="E421" s="31" t="s">
        <v>720</v>
      </c>
      <c r="F421" s="63" t="s">
        <v>800</v>
      </c>
      <c r="G421" s="63" t="s">
        <v>771</v>
      </c>
      <c r="H421" s="31" t="s">
        <v>748</v>
      </c>
      <c r="I421" s="31" t="s">
        <v>153</v>
      </c>
      <c r="J421" s="83">
        <v>10000000</v>
      </c>
      <c r="K421" s="83">
        <v>8500000</v>
      </c>
      <c r="L421" s="31" t="s">
        <v>74</v>
      </c>
      <c r="M421" s="63" t="s">
        <v>937</v>
      </c>
      <c r="N421" s="31" t="s">
        <v>767</v>
      </c>
      <c r="O421" s="60" t="s">
        <v>867</v>
      </c>
      <c r="P421" s="60" t="s">
        <v>868</v>
      </c>
      <c r="Q421" s="61" t="s">
        <v>868</v>
      </c>
      <c r="R421" s="61" t="s">
        <v>869</v>
      </c>
      <c r="S421" s="61" t="s">
        <v>869</v>
      </c>
      <c r="T421" s="61" t="s">
        <v>870</v>
      </c>
      <c r="U421" s="61" t="s">
        <v>870</v>
      </c>
      <c r="V421" s="61" t="s">
        <v>884</v>
      </c>
    </row>
    <row r="422" spans="1:22" s="34" customFormat="1" ht="147" x14ac:dyDescent="0.25">
      <c r="B422" s="31">
        <f t="shared" si="15"/>
        <v>75</v>
      </c>
      <c r="C422" s="31" t="s">
        <v>850</v>
      </c>
      <c r="D422" s="31" t="s">
        <v>851</v>
      </c>
      <c r="E422" s="31" t="s">
        <v>720</v>
      </c>
      <c r="F422" s="63" t="s">
        <v>1616</v>
      </c>
      <c r="G422" s="63" t="s">
        <v>1617</v>
      </c>
      <c r="H422" s="31" t="s">
        <v>748</v>
      </c>
      <c r="I422" s="31" t="s">
        <v>721</v>
      </c>
      <c r="J422" s="83">
        <v>4000000</v>
      </c>
      <c r="K422" s="83">
        <v>2030875</v>
      </c>
      <c r="L422" s="31" t="s">
        <v>74</v>
      </c>
      <c r="M422" s="63" t="s">
        <v>1618</v>
      </c>
      <c r="N422" s="31" t="s">
        <v>772</v>
      </c>
      <c r="O422" s="60" t="s">
        <v>868</v>
      </c>
      <c r="P422" s="60" t="s">
        <v>869</v>
      </c>
      <c r="Q422" s="62" t="s">
        <v>869</v>
      </c>
      <c r="R422" s="61" t="s">
        <v>870</v>
      </c>
      <c r="S422" s="61" t="s">
        <v>870</v>
      </c>
      <c r="T422" s="61" t="s">
        <v>871</v>
      </c>
      <c r="U422" s="61" t="s">
        <v>871</v>
      </c>
      <c r="V422" s="61" t="s">
        <v>885</v>
      </c>
    </row>
    <row r="423" spans="1:22" s="34" customFormat="1" ht="189" x14ac:dyDescent="0.25">
      <c r="B423" s="31">
        <f t="shared" si="15"/>
        <v>76</v>
      </c>
      <c r="C423" s="31" t="s">
        <v>850</v>
      </c>
      <c r="D423" s="31" t="s">
        <v>851</v>
      </c>
      <c r="E423" s="31" t="s">
        <v>720</v>
      </c>
      <c r="F423" s="63" t="s">
        <v>1619</v>
      </c>
      <c r="G423" s="63" t="s">
        <v>1620</v>
      </c>
      <c r="H423" s="31" t="s">
        <v>748</v>
      </c>
      <c r="I423" s="31" t="s">
        <v>721</v>
      </c>
      <c r="J423" s="83">
        <v>9000000</v>
      </c>
      <c r="K423" s="83">
        <v>4569468</v>
      </c>
      <c r="L423" s="31" t="s">
        <v>74</v>
      </c>
      <c r="M423" s="63" t="s">
        <v>1621</v>
      </c>
      <c r="N423" s="31" t="s">
        <v>1622</v>
      </c>
      <c r="O423" s="60" t="s">
        <v>868</v>
      </c>
      <c r="P423" s="60" t="s">
        <v>868</v>
      </c>
      <c r="Q423" s="62" t="s">
        <v>869</v>
      </c>
      <c r="R423" s="61" t="s">
        <v>870</v>
      </c>
      <c r="S423" s="61" t="s">
        <v>870</v>
      </c>
      <c r="T423" s="61" t="s">
        <v>870</v>
      </c>
      <c r="U423" s="61" t="s">
        <v>870</v>
      </c>
      <c r="V423" s="61" t="s">
        <v>876</v>
      </c>
    </row>
    <row r="424" spans="1:22" s="34" customFormat="1" ht="168" x14ac:dyDescent="0.25">
      <c r="B424" s="31">
        <f t="shared" si="15"/>
        <v>77</v>
      </c>
      <c r="C424" s="31" t="s">
        <v>850</v>
      </c>
      <c r="D424" s="31" t="s">
        <v>851</v>
      </c>
      <c r="E424" s="31" t="s">
        <v>720</v>
      </c>
      <c r="F424" s="63" t="s">
        <v>1623</v>
      </c>
      <c r="G424" s="63" t="s">
        <v>1624</v>
      </c>
      <c r="H424" s="31" t="s">
        <v>748</v>
      </c>
      <c r="I424" s="31" t="s">
        <v>721</v>
      </c>
      <c r="J424" s="83">
        <v>1200000</v>
      </c>
      <c r="K424" s="83">
        <v>609262</v>
      </c>
      <c r="L424" s="31" t="s">
        <v>74</v>
      </c>
      <c r="M424" s="63" t="s">
        <v>1625</v>
      </c>
      <c r="N424" s="31" t="s">
        <v>772</v>
      </c>
      <c r="O424" s="60" t="s">
        <v>867</v>
      </c>
      <c r="P424" s="60" t="s">
        <v>868</v>
      </c>
      <c r="Q424" s="61" t="s">
        <v>868</v>
      </c>
      <c r="R424" s="61" t="s">
        <v>869</v>
      </c>
      <c r="S424" s="61" t="s">
        <v>869</v>
      </c>
      <c r="T424" s="61" t="s">
        <v>870</v>
      </c>
      <c r="U424" s="61" t="s">
        <v>870</v>
      </c>
      <c r="V424" s="61" t="s">
        <v>873</v>
      </c>
    </row>
    <row r="425" spans="1:22" s="34" customFormat="1" ht="126" x14ac:dyDescent="0.25">
      <c r="B425" s="31">
        <f t="shared" si="15"/>
        <v>78</v>
      </c>
      <c r="C425" s="31" t="s">
        <v>850</v>
      </c>
      <c r="D425" s="31" t="s">
        <v>851</v>
      </c>
      <c r="E425" s="31" t="s">
        <v>720</v>
      </c>
      <c r="F425" s="63" t="s">
        <v>1626</v>
      </c>
      <c r="G425" s="63" t="s">
        <v>1627</v>
      </c>
      <c r="H425" s="31" t="s">
        <v>748</v>
      </c>
      <c r="I425" s="31" t="s">
        <v>721</v>
      </c>
      <c r="J425" s="83">
        <v>4080000</v>
      </c>
      <c r="K425" s="83">
        <v>2071492</v>
      </c>
      <c r="L425" s="31" t="s">
        <v>74</v>
      </c>
      <c r="M425" s="63" t="s">
        <v>1628</v>
      </c>
      <c r="N425" s="31" t="s">
        <v>772</v>
      </c>
      <c r="O425" s="60" t="s">
        <v>867</v>
      </c>
      <c r="P425" s="60" t="s">
        <v>868</v>
      </c>
      <c r="Q425" s="61" t="s">
        <v>868</v>
      </c>
      <c r="R425" s="61" t="s">
        <v>869</v>
      </c>
      <c r="S425" s="61" t="s">
        <v>869</v>
      </c>
      <c r="T425" s="61" t="s">
        <v>870</v>
      </c>
      <c r="U425" s="61" t="s">
        <v>870</v>
      </c>
      <c r="V425" s="61" t="s">
        <v>873</v>
      </c>
    </row>
    <row r="426" spans="1:22" s="34" customFormat="1" ht="231" x14ac:dyDescent="0.25">
      <c r="B426" s="31">
        <f t="shared" si="15"/>
        <v>79</v>
      </c>
      <c r="C426" s="31" t="s">
        <v>850</v>
      </c>
      <c r="D426" s="31" t="s">
        <v>851</v>
      </c>
      <c r="E426" s="31" t="s">
        <v>720</v>
      </c>
      <c r="F426" s="63" t="s">
        <v>801</v>
      </c>
      <c r="G426" s="63" t="s">
        <v>808</v>
      </c>
      <c r="H426" s="31" t="s">
        <v>748</v>
      </c>
      <c r="I426" s="31" t="s">
        <v>737</v>
      </c>
      <c r="J426" s="83">
        <v>245000000</v>
      </c>
      <c r="K426" s="83">
        <v>124391066</v>
      </c>
      <c r="L426" s="31" t="s">
        <v>74</v>
      </c>
      <c r="M426" s="63" t="s">
        <v>773</v>
      </c>
      <c r="N426" s="31" t="s">
        <v>772</v>
      </c>
      <c r="O426" s="60" t="s">
        <v>867</v>
      </c>
      <c r="P426" s="60" t="s">
        <v>868</v>
      </c>
      <c r="Q426" s="61" t="s">
        <v>868</v>
      </c>
      <c r="R426" s="61" t="s">
        <v>869</v>
      </c>
      <c r="S426" s="61" t="s">
        <v>869</v>
      </c>
      <c r="T426" s="61" t="s">
        <v>870</v>
      </c>
      <c r="U426" s="61" t="s">
        <v>870</v>
      </c>
      <c r="V426" s="61" t="s">
        <v>876</v>
      </c>
    </row>
    <row r="427" spans="1:22" s="25" customFormat="1" ht="46.5" x14ac:dyDescent="0.25">
      <c r="A427" s="21"/>
      <c r="B427" s="22">
        <v>79</v>
      </c>
      <c r="C427" s="22" t="s">
        <v>850</v>
      </c>
      <c r="D427" s="22" t="s">
        <v>934</v>
      </c>
      <c r="E427" s="22" t="s">
        <v>1629</v>
      </c>
      <c r="F427" s="22"/>
      <c r="G427" s="22"/>
      <c r="H427" s="22"/>
      <c r="I427" s="22"/>
      <c r="J427" s="26">
        <f>SUM(J348:J426)</f>
        <v>5456568181.2577963</v>
      </c>
      <c r="K427" s="26">
        <f>SUM(K348:K426)</f>
        <v>1954756699.4144101</v>
      </c>
      <c r="L427" s="22"/>
      <c r="M427" s="22"/>
      <c r="N427" s="22"/>
      <c r="O427" s="70"/>
      <c r="P427" s="71"/>
      <c r="Q427" s="71"/>
      <c r="R427" s="71"/>
      <c r="S427" s="71"/>
      <c r="T427" s="71"/>
      <c r="U427" s="70"/>
      <c r="V427" s="70"/>
    </row>
    <row r="428" spans="1:22" s="34" customFormat="1" ht="126" x14ac:dyDescent="0.25">
      <c r="B428" s="31">
        <v>1</v>
      </c>
      <c r="C428" s="31" t="s">
        <v>852</v>
      </c>
      <c r="D428" s="31" t="s">
        <v>924</v>
      </c>
      <c r="E428" s="31" t="s">
        <v>8</v>
      </c>
      <c r="F428" s="31" t="s">
        <v>177</v>
      </c>
      <c r="G428" s="31" t="s">
        <v>178</v>
      </c>
      <c r="H428" s="31" t="s">
        <v>188</v>
      </c>
      <c r="I428" s="31" t="s">
        <v>721</v>
      </c>
      <c r="J428" s="83">
        <v>557710353</v>
      </c>
      <c r="K428" s="83">
        <v>418000000</v>
      </c>
      <c r="L428" s="31" t="s">
        <v>74</v>
      </c>
      <c r="M428" s="31" t="s">
        <v>776</v>
      </c>
      <c r="N428" s="31" t="s">
        <v>56</v>
      </c>
      <c r="O428" s="60" t="s">
        <v>866</v>
      </c>
      <c r="P428" s="61" t="s">
        <v>867</v>
      </c>
      <c r="Q428" s="61" t="s">
        <v>867</v>
      </c>
      <c r="R428" s="61" t="s">
        <v>868</v>
      </c>
      <c r="S428" s="61" t="s">
        <v>868</v>
      </c>
      <c r="T428" s="61" t="s">
        <v>868</v>
      </c>
      <c r="U428" s="61" t="s">
        <v>868</v>
      </c>
      <c r="V428" s="61" t="s">
        <v>893</v>
      </c>
    </row>
    <row r="429" spans="1:22" s="34" customFormat="1" ht="126" x14ac:dyDescent="0.25">
      <c r="B429" s="31">
        <f>B428+1</f>
        <v>2</v>
      </c>
      <c r="C429" s="31" t="s">
        <v>852</v>
      </c>
      <c r="D429" s="31" t="s">
        <v>924</v>
      </c>
      <c r="E429" s="31" t="s">
        <v>8</v>
      </c>
      <c r="F429" s="31" t="s">
        <v>179</v>
      </c>
      <c r="G429" s="31" t="s">
        <v>180</v>
      </c>
      <c r="H429" s="31" t="s">
        <v>188</v>
      </c>
      <c r="I429" s="31" t="s">
        <v>721</v>
      </c>
      <c r="J429" s="83">
        <v>53369412</v>
      </c>
      <c r="K429" s="83">
        <v>40000000</v>
      </c>
      <c r="L429" s="31" t="s">
        <v>74</v>
      </c>
      <c r="M429" s="31" t="s">
        <v>775</v>
      </c>
      <c r="N429" s="31" t="s">
        <v>57</v>
      </c>
      <c r="O429" s="60" t="s">
        <v>866</v>
      </c>
      <c r="P429" s="60" t="s">
        <v>877</v>
      </c>
      <c r="Q429" s="61" t="s">
        <v>867</v>
      </c>
      <c r="R429" s="54" t="s">
        <v>181</v>
      </c>
      <c r="S429" s="54" t="s">
        <v>181</v>
      </c>
      <c r="T429" s="54" t="s">
        <v>181</v>
      </c>
      <c r="U429" s="54" t="s">
        <v>883</v>
      </c>
      <c r="V429" s="61" t="s">
        <v>893</v>
      </c>
    </row>
    <row r="430" spans="1:22" s="34" customFormat="1" ht="126" x14ac:dyDescent="0.25">
      <c r="B430" s="31">
        <f t="shared" ref="B430:B436" si="16">B429+1</f>
        <v>3</v>
      </c>
      <c r="C430" s="31" t="s">
        <v>852</v>
      </c>
      <c r="D430" s="31" t="s">
        <v>924</v>
      </c>
      <c r="E430" s="31" t="s">
        <v>8</v>
      </c>
      <c r="F430" s="31" t="s">
        <v>182</v>
      </c>
      <c r="G430" s="31" t="s">
        <v>183</v>
      </c>
      <c r="H430" s="31" t="s">
        <v>188</v>
      </c>
      <c r="I430" s="31" t="s">
        <v>721</v>
      </c>
      <c r="J430" s="83">
        <v>173450589</v>
      </c>
      <c r="K430" s="83">
        <v>130000000</v>
      </c>
      <c r="L430" s="31" t="s">
        <v>74</v>
      </c>
      <c r="M430" s="31" t="s">
        <v>775</v>
      </c>
      <c r="N430" s="31" t="s">
        <v>57</v>
      </c>
      <c r="O430" s="60" t="s">
        <v>866</v>
      </c>
      <c r="P430" s="61" t="s">
        <v>867</v>
      </c>
      <c r="Q430" s="61" t="s">
        <v>867</v>
      </c>
      <c r="R430" s="61" t="s">
        <v>868</v>
      </c>
      <c r="S430" s="61" t="s">
        <v>868</v>
      </c>
      <c r="T430" s="61" t="s">
        <v>869</v>
      </c>
      <c r="U430" s="61" t="s">
        <v>869</v>
      </c>
      <c r="V430" s="61" t="s">
        <v>893</v>
      </c>
    </row>
    <row r="431" spans="1:22" s="34" customFormat="1" ht="126" x14ac:dyDescent="0.25">
      <c r="B431" s="31">
        <f t="shared" si="16"/>
        <v>4</v>
      </c>
      <c r="C431" s="31" t="s">
        <v>852</v>
      </c>
      <c r="D431" s="31" t="s">
        <v>924</v>
      </c>
      <c r="E431" s="31" t="s">
        <v>8</v>
      </c>
      <c r="F431" s="31" t="s">
        <v>184</v>
      </c>
      <c r="G431" s="31" t="s">
        <v>183</v>
      </c>
      <c r="H431" s="31" t="s">
        <v>188</v>
      </c>
      <c r="I431" s="31" t="s">
        <v>721</v>
      </c>
      <c r="J431" s="83">
        <v>160236000</v>
      </c>
      <c r="K431" s="83">
        <v>120000000</v>
      </c>
      <c r="L431" s="31" t="s">
        <v>74</v>
      </c>
      <c r="M431" s="31" t="s">
        <v>775</v>
      </c>
      <c r="N431" s="31" t="s">
        <v>57</v>
      </c>
      <c r="O431" s="60" t="s">
        <v>867</v>
      </c>
      <c r="P431" s="61" t="s">
        <v>868</v>
      </c>
      <c r="Q431" s="61" t="s">
        <v>868</v>
      </c>
      <c r="R431" s="61" t="s">
        <v>869</v>
      </c>
      <c r="S431" s="61" t="s">
        <v>869</v>
      </c>
      <c r="T431" s="60" t="s">
        <v>870</v>
      </c>
      <c r="U431" s="60" t="s">
        <v>870</v>
      </c>
      <c r="V431" s="61" t="s">
        <v>876</v>
      </c>
    </row>
    <row r="432" spans="1:22" s="34" customFormat="1" ht="126" x14ac:dyDescent="0.25">
      <c r="B432" s="31">
        <f t="shared" si="16"/>
        <v>5</v>
      </c>
      <c r="C432" s="31" t="s">
        <v>852</v>
      </c>
      <c r="D432" s="31" t="s">
        <v>924</v>
      </c>
      <c r="E432" s="31" t="s">
        <v>8</v>
      </c>
      <c r="F432" s="31" t="s">
        <v>1630</v>
      </c>
      <c r="G432" s="31" t="s">
        <v>1631</v>
      </c>
      <c r="H432" s="31" t="s">
        <v>188</v>
      </c>
      <c r="I432" s="31" t="s">
        <v>721</v>
      </c>
      <c r="J432" s="83">
        <v>66711765</v>
      </c>
      <c r="K432" s="83">
        <v>50000000</v>
      </c>
      <c r="L432" s="31" t="s">
        <v>74</v>
      </c>
      <c r="M432" s="31" t="s">
        <v>775</v>
      </c>
      <c r="N432" s="32" t="s">
        <v>57</v>
      </c>
      <c r="O432" s="60" t="s">
        <v>868</v>
      </c>
      <c r="P432" s="60" t="s">
        <v>869</v>
      </c>
      <c r="Q432" s="60" t="s">
        <v>869</v>
      </c>
      <c r="R432" s="60" t="s">
        <v>870</v>
      </c>
      <c r="S432" s="61" t="s">
        <v>871</v>
      </c>
      <c r="T432" s="60" t="s">
        <v>870</v>
      </c>
      <c r="U432" s="60" t="s">
        <v>871</v>
      </c>
      <c r="V432" s="61" t="s">
        <v>882</v>
      </c>
    </row>
    <row r="433" spans="1:22" s="34" customFormat="1" ht="126" x14ac:dyDescent="0.25">
      <c r="B433" s="31">
        <f t="shared" si="16"/>
        <v>6</v>
      </c>
      <c r="C433" s="31" t="s">
        <v>852</v>
      </c>
      <c r="D433" s="31" t="s">
        <v>924</v>
      </c>
      <c r="E433" s="31" t="s">
        <v>8</v>
      </c>
      <c r="F433" s="31" t="s">
        <v>185</v>
      </c>
      <c r="G433" s="31" t="s">
        <v>186</v>
      </c>
      <c r="H433" s="31" t="s">
        <v>702</v>
      </c>
      <c r="I433" s="31" t="s">
        <v>721</v>
      </c>
      <c r="J433" s="83">
        <v>40027059</v>
      </c>
      <c r="K433" s="83">
        <v>30000000</v>
      </c>
      <c r="L433" s="31" t="s">
        <v>74</v>
      </c>
      <c r="M433" s="31" t="s">
        <v>775</v>
      </c>
      <c r="N433" s="31" t="s">
        <v>57</v>
      </c>
      <c r="O433" s="60" t="s">
        <v>867</v>
      </c>
      <c r="P433" s="61" t="s">
        <v>868</v>
      </c>
      <c r="Q433" s="61" t="s">
        <v>868</v>
      </c>
      <c r="R433" s="61" t="s">
        <v>869</v>
      </c>
      <c r="S433" s="61" t="s">
        <v>869</v>
      </c>
      <c r="T433" s="60" t="s">
        <v>870</v>
      </c>
      <c r="U433" s="60" t="s">
        <v>870</v>
      </c>
      <c r="V433" s="61" t="s">
        <v>885</v>
      </c>
    </row>
    <row r="434" spans="1:22" s="34" customFormat="1" ht="231" x14ac:dyDescent="0.25">
      <c r="B434" s="31">
        <f t="shared" si="16"/>
        <v>7</v>
      </c>
      <c r="C434" s="31" t="s">
        <v>852</v>
      </c>
      <c r="D434" s="31" t="s">
        <v>924</v>
      </c>
      <c r="E434" s="31" t="s">
        <v>9</v>
      </c>
      <c r="F434" s="63" t="s">
        <v>189</v>
      </c>
      <c r="G434" s="31" t="s">
        <v>190</v>
      </c>
      <c r="H434" s="31" t="s">
        <v>191</v>
      </c>
      <c r="I434" s="31" t="s">
        <v>721</v>
      </c>
      <c r="J434" s="288">
        <v>404273294</v>
      </c>
      <c r="K434" s="288">
        <v>302999995</v>
      </c>
      <c r="L434" s="31" t="s">
        <v>74</v>
      </c>
      <c r="M434" s="31" t="s">
        <v>192</v>
      </c>
      <c r="N434" s="31" t="s">
        <v>57</v>
      </c>
      <c r="O434" s="60" t="s">
        <v>866</v>
      </c>
      <c r="P434" s="60" t="s">
        <v>872</v>
      </c>
      <c r="Q434" s="61" t="s">
        <v>868</v>
      </c>
      <c r="R434" s="61" t="s">
        <v>880</v>
      </c>
      <c r="S434" s="61" t="s">
        <v>868</v>
      </c>
      <c r="T434" s="61" t="s">
        <v>880</v>
      </c>
      <c r="U434" s="61" t="s">
        <v>868</v>
      </c>
      <c r="V434" s="61" t="s">
        <v>877</v>
      </c>
    </row>
    <row r="435" spans="1:22" s="34" customFormat="1" ht="168" x14ac:dyDescent="0.25">
      <c r="B435" s="31">
        <f t="shared" si="16"/>
        <v>8</v>
      </c>
      <c r="C435" s="31" t="s">
        <v>852</v>
      </c>
      <c r="D435" s="31" t="s">
        <v>924</v>
      </c>
      <c r="E435" s="31" t="s">
        <v>9</v>
      </c>
      <c r="F435" s="63" t="s">
        <v>193</v>
      </c>
      <c r="G435" s="31" t="s">
        <v>194</v>
      </c>
      <c r="H435" s="31" t="s">
        <v>191</v>
      </c>
      <c r="I435" s="31" t="s">
        <v>721</v>
      </c>
      <c r="J435" s="288"/>
      <c r="K435" s="288"/>
      <c r="L435" s="31" t="s">
        <v>74</v>
      </c>
      <c r="M435" s="31" t="s">
        <v>774</v>
      </c>
      <c r="N435" s="31" t="s">
        <v>56</v>
      </c>
      <c r="O435" s="60" t="s">
        <v>866</v>
      </c>
      <c r="P435" s="61" t="s">
        <v>867</v>
      </c>
      <c r="Q435" s="61" t="s">
        <v>867</v>
      </c>
      <c r="R435" s="61" t="s">
        <v>868</v>
      </c>
      <c r="S435" s="61" t="s">
        <v>868</v>
      </c>
      <c r="T435" s="61" t="s">
        <v>868</v>
      </c>
      <c r="U435" s="61" t="s">
        <v>868</v>
      </c>
      <c r="V435" s="61" t="s">
        <v>877</v>
      </c>
    </row>
    <row r="436" spans="1:22" s="34" customFormat="1" ht="168" x14ac:dyDescent="0.25">
      <c r="B436" s="31">
        <f t="shared" si="16"/>
        <v>9</v>
      </c>
      <c r="C436" s="31" t="s">
        <v>852</v>
      </c>
      <c r="D436" s="31" t="s">
        <v>924</v>
      </c>
      <c r="E436" s="31" t="s">
        <v>9</v>
      </c>
      <c r="F436" s="63" t="s">
        <v>195</v>
      </c>
      <c r="G436" s="31" t="s">
        <v>196</v>
      </c>
      <c r="H436" s="31" t="s">
        <v>191</v>
      </c>
      <c r="I436" s="31" t="s">
        <v>721</v>
      </c>
      <c r="J436" s="288"/>
      <c r="K436" s="288"/>
      <c r="L436" s="31" t="s">
        <v>74</v>
      </c>
      <c r="M436" s="31" t="s">
        <v>192</v>
      </c>
      <c r="N436" s="31" t="s">
        <v>57</v>
      </c>
      <c r="O436" s="60" t="s">
        <v>867</v>
      </c>
      <c r="P436" s="62" t="s">
        <v>870</v>
      </c>
      <c r="Q436" s="61" t="s">
        <v>867</v>
      </c>
      <c r="R436" s="61" t="s">
        <v>871</v>
      </c>
      <c r="S436" s="61" t="s">
        <v>871</v>
      </c>
      <c r="T436" s="61" t="s">
        <v>871</v>
      </c>
      <c r="U436" s="61" t="s">
        <v>871</v>
      </c>
      <c r="V436" s="61" t="s">
        <v>877</v>
      </c>
    </row>
    <row r="437" spans="1:22" s="34" customFormat="1" ht="210" x14ac:dyDescent="0.25">
      <c r="B437" s="305">
        <v>10</v>
      </c>
      <c r="C437" s="31" t="s">
        <v>852</v>
      </c>
      <c r="D437" s="31" t="s">
        <v>924</v>
      </c>
      <c r="E437" s="305" t="s">
        <v>9</v>
      </c>
      <c r="F437" s="63" t="s">
        <v>197</v>
      </c>
      <c r="G437" s="31" t="s">
        <v>198</v>
      </c>
      <c r="H437" s="305" t="s">
        <v>191</v>
      </c>
      <c r="I437" s="305" t="s">
        <v>721</v>
      </c>
      <c r="J437" s="288">
        <v>168780765</v>
      </c>
      <c r="K437" s="288">
        <v>126499983</v>
      </c>
      <c r="L437" s="31" t="s">
        <v>74</v>
      </c>
      <c r="M437" s="305" t="s">
        <v>199</v>
      </c>
      <c r="N437" s="85" t="s">
        <v>56</v>
      </c>
      <c r="O437" s="303" t="s">
        <v>867</v>
      </c>
      <c r="P437" s="303" t="s">
        <v>872</v>
      </c>
      <c r="Q437" s="303" t="s">
        <v>868</v>
      </c>
      <c r="R437" s="303" t="s">
        <v>872</v>
      </c>
      <c r="S437" s="303" t="s">
        <v>868</v>
      </c>
      <c r="T437" s="303" t="s">
        <v>880</v>
      </c>
      <c r="U437" s="303" t="s">
        <v>868</v>
      </c>
      <c r="V437" s="303" t="s">
        <v>877</v>
      </c>
    </row>
    <row r="438" spans="1:22" s="34" customFormat="1" ht="210" x14ac:dyDescent="0.25">
      <c r="B438" s="305"/>
      <c r="C438" s="31" t="s">
        <v>852</v>
      </c>
      <c r="D438" s="31" t="s">
        <v>924</v>
      </c>
      <c r="E438" s="305"/>
      <c r="F438" s="63" t="s">
        <v>1632</v>
      </c>
      <c r="G438" s="31" t="s">
        <v>1633</v>
      </c>
      <c r="H438" s="305"/>
      <c r="I438" s="305"/>
      <c r="J438" s="288"/>
      <c r="K438" s="288"/>
      <c r="L438" s="31" t="s">
        <v>74</v>
      </c>
      <c r="M438" s="305"/>
      <c r="N438" s="86"/>
      <c r="O438" s="304"/>
      <c r="P438" s="304"/>
      <c r="Q438" s="304"/>
      <c r="R438" s="303"/>
      <c r="S438" s="304"/>
      <c r="T438" s="304"/>
      <c r="U438" s="304"/>
      <c r="V438" s="304"/>
    </row>
    <row r="439" spans="1:22" s="34" customFormat="1" ht="210" x14ac:dyDescent="0.25">
      <c r="B439" s="31">
        <f>B437+1</f>
        <v>11</v>
      </c>
      <c r="C439" s="31" t="s">
        <v>852</v>
      </c>
      <c r="D439" s="31" t="s">
        <v>924</v>
      </c>
      <c r="E439" s="31" t="s">
        <v>9</v>
      </c>
      <c r="F439" s="63" t="s">
        <v>200</v>
      </c>
      <c r="G439" s="31" t="s">
        <v>201</v>
      </c>
      <c r="H439" s="31" t="s">
        <v>191</v>
      </c>
      <c r="I439" s="31" t="s">
        <v>721</v>
      </c>
      <c r="J439" s="83">
        <v>24683353</v>
      </c>
      <c r="K439" s="83">
        <v>18499999</v>
      </c>
      <c r="L439" s="31" t="s">
        <v>74</v>
      </c>
      <c r="M439" s="31" t="s">
        <v>202</v>
      </c>
      <c r="N439" s="31" t="s">
        <v>56</v>
      </c>
      <c r="O439" s="60" t="s">
        <v>867</v>
      </c>
      <c r="P439" s="60" t="s">
        <v>872</v>
      </c>
      <c r="Q439" s="61" t="s">
        <v>868</v>
      </c>
      <c r="R439" s="61" t="s">
        <v>872</v>
      </c>
      <c r="S439" s="61" t="s">
        <v>868</v>
      </c>
      <c r="T439" s="61" t="s">
        <v>880</v>
      </c>
      <c r="U439" s="61" t="s">
        <v>868</v>
      </c>
      <c r="V439" s="61" t="s">
        <v>877</v>
      </c>
    </row>
    <row r="440" spans="1:22" s="34" customFormat="1" ht="147" x14ac:dyDescent="0.25">
      <c r="B440" s="31">
        <f>B439+1</f>
        <v>12</v>
      </c>
      <c r="C440" s="31" t="s">
        <v>852</v>
      </c>
      <c r="D440" s="31" t="s">
        <v>924</v>
      </c>
      <c r="E440" s="31" t="s">
        <v>9</v>
      </c>
      <c r="F440" s="63" t="s">
        <v>203</v>
      </c>
      <c r="G440" s="31" t="s">
        <v>204</v>
      </c>
      <c r="H440" s="31" t="s">
        <v>191</v>
      </c>
      <c r="I440" s="31" t="s">
        <v>721</v>
      </c>
      <c r="J440" s="288">
        <v>120081177</v>
      </c>
      <c r="K440" s="288">
        <v>90000000</v>
      </c>
      <c r="L440" s="31" t="s">
        <v>74</v>
      </c>
      <c r="M440" s="31" t="s">
        <v>774</v>
      </c>
      <c r="N440" s="31" t="s">
        <v>56</v>
      </c>
      <c r="O440" s="60" t="s">
        <v>866</v>
      </c>
      <c r="P440" s="60" t="s">
        <v>872</v>
      </c>
      <c r="Q440" s="78" t="s">
        <v>880</v>
      </c>
      <c r="R440" s="61" t="s">
        <v>880</v>
      </c>
      <c r="S440" s="61" t="s">
        <v>880</v>
      </c>
      <c r="T440" s="61" t="s">
        <v>880</v>
      </c>
      <c r="U440" s="61" t="s">
        <v>880</v>
      </c>
      <c r="V440" s="61" t="s">
        <v>877</v>
      </c>
    </row>
    <row r="441" spans="1:22" s="34" customFormat="1" ht="210" x14ac:dyDescent="0.25">
      <c r="B441" s="31">
        <f t="shared" ref="B441:B445" si="17">B440+1</f>
        <v>13</v>
      </c>
      <c r="C441" s="31" t="s">
        <v>852</v>
      </c>
      <c r="D441" s="31" t="s">
        <v>924</v>
      </c>
      <c r="E441" s="31" t="s">
        <v>9</v>
      </c>
      <c r="F441" s="63" t="s">
        <v>205</v>
      </c>
      <c r="G441" s="31" t="s">
        <v>206</v>
      </c>
      <c r="H441" s="31" t="s">
        <v>191</v>
      </c>
      <c r="I441" s="31" t="s">
        <v>721</v>
      </c>
      <c r="J441" s="288"/>
      <c r="K441" s="288"/>
      <c r="L441" s="31" t="s">
        <v>74</v>
      </c>
      <c r="M441" s="31" t="s">
        <v>207</v>
      </c>
      <c r="N441" s="31" t="s">
        <v>56</v>
      </c>
      <c r="O441" s="60" t="s">
        <v>867</v>
      </c>
      <c r="P441" s="60" t="s">
        <v>872</v>
      </c>
      <c r="Q441" s="61" t="s">
        <v>868</v>
      </c>
      <c r="R441" s="61" t="s">
        <v>880</v>
      </c>
      <c r="S441" s="61" t="s">
        <v>880</v>
      </c>
      <c r="T441" s="61" t="s">
        <v>880</v>
      </c>
      <c r="U441" s="61" t="s">
        <v>880</v>
      </c>
      <c r="V441" s="61" t="s">
        <v>877</v>
      </c>
    </row>
    <row r="442" spans="1:22" s="34" customFormat="1" ht="210" x14ac:dyDescent="0.25">
      <c r="B442" s="31">
        <f t="shared" si="17"/>
        <v>14</v>
      </c>
      <c r="C442" s="31" t="s">
        <v>852</v>
      </c>
      <c r="D442" s="31" t="s">
        <v>924</v>
      </c>
      <c r="E442" s="31" t="s">
        <v>9</v>
      </c>
      <c r="F442" s="63" t="s">
        <v>208</v>
      </c>
      <c r="G442" s="31" t="s">
        <v>209</v>
      </c>
      <c r="H442" s="31" t="s">
        <v>191</v>
      </c>
      <c r="I442" s="31" t="s">
        <v>721</v>
      </c>
      <c r="J442" s="83">
        <v>35000000</v>
      </c>
      <c r="K442" s="83">
        <v>26232254</v>
      </c>
      <c r="L442" s="31" t="s">
        <v>74</v>
      </c>
      <c r="M442" s="31" t="s">
        <v>210</v>
      </c>
      <c r="N442" s="31" t="s">
        <v>56</v>
      </c>
      <c r="O442" s="60" t="s">
        <v>866</v>
      </c>
      <c r="P442" s="62" t="s">
        <v>866</v>
      </c>
      <c r="Q442" s="61" t="s">
        <v>866</v>
      </c>
      <c r="R442" s="61" t="s">
        <v>866</v>
      </c>
      <c r="S442" s="61" t="s">
        <v>866</v>
      </c>
      <c r="T442" s="61" t="s">
        <v>866</v>
      </c>
      <c r="U442" s="61" t="s">
        <v>866</v>
      </c>
      <c r="V442" s="61" t="s">
        <v>885</v>
      </c>
    </row>
    <row r="443" spans="1:22" s="34" customFormat="1" ht="126" x14ac:dyDescent="0.25">
      <c r="B443" s="31">
        <f t="shared" si="17"/>
        <v>15</v>
      </c>
      <c r="C443" s="31" t="s">
        <v>852</v>
      </c>
      <c r="D443" s="31" t="s">
        <v>924</v>
      </c>
      <c r="E443" s="31" t="s">
        <v>9</v>
      </c>
      <c r="F443" s="63" t="s">
        <v>211</v>
      </c>
      <c r="G443" s="31" t="s">
        <v>212</v>
      </c>
      <c r="H443" s="31" t="s">
        <v>703</v>
      </c>
      <c r="I443" s="31" t="s">
        <v>721</v>
      </c>
      <c r="J443" s="288">
        <v>21353176</v>
      </c>
      <c r="K443" s="288">
        <v>16007507</v>
      </c>
      <c r="L443" s="31" t="s">
        <v>74</v>
      </c>
      <c r="M443" s="31" t="s">
        <v>202</v>
      </c>
      <c r="N443" s="31" t="s">
        <v>56</v>
      </c>
      <c r="O443" s="60" t="s">
        <v>867</v>
      </c>
      <c r="P443" s="60" t="s">
        <v>872</v>
      </c>
      <c r="Q443" s="61" t="s">
        <v>868</v>
      </c>
      <c r="R443" s="61" t="s">
        <v>872</v>
      </c>
      <c r="S443" s="61" t="s">
        <v>868</v>
      </c>
      <c r="T443" s="61" t="s">
        <v>880</v>
      </c>
      <c r="U443" s="61" t="s">
        <v>868</v>
      </c>
      <c r="V443" s="61" t="s">
        <v>877</v>
      </c>
    </row>
    <row r="444" spans="1:22" s="34" customFormat="1" ht="168" x14ac:dyDescent="0.25">
      <c r="B444" s="31">
        <f t="shared" si="17"/>
        <v>16</v>
      </c>
      <c r="C444" s="31" t="s">
        <v>852</v>
      </c>
      <c r="D444" s="31" t="s">
        <v>924</v>
      </c>
      <c r="E444" s="31" t="s">
        <v>9</v>
      </c>
      <c r="F444" s="63" t="s">
        <v>213</v>
      </c>
      <c r="G444" s="31" t="s">
        <v>214</v>
      </c>
      <c r="H444" s="31" t="s">
        <v>703</v>
      </c>
      <c r="I444" s="31" t="s">
        <v>721</v>
      </c>
      <c r="J444" s="288"/>
      <c r="K444" s="288"/>
      <c r="L444" s="31" t="s">
        <v>74</v>
      </c>
      <c r="M444" s="31" t="s">
        <v>215</v>
      </c>
      <c r="N444" s="31" t="s">
        <v>57</v>
      </c>
      <c r="O444" s="60" t="s">
        <v>867</v>
      </c>
      <c r="P444" s="60" t="s">
        <v>872</v>
      </c>
      <c r="Q444" s="61" t="s">
        <v>868</v>
      </c>
      <c r="R444" s="61" t="s">
        <v>872</v>
      </c>
      <c r="S444" s="61" t="s">
        <v>868</v>
      </c>
      <c r="T444" s="61" t="s">
        <v>880</v>
      </c>
      <c r="U444" s="61" t="s">
        <v>868</v>
      </c>
      <c r="V444" s="61" t="s">
        <v>877</v>
      </c>
    </row>
    <row r="445" spans="1:22" s="34" customFormat="1" ht="168" x14ac:dyDescent="0.25">
      <c r="B445" s="31">
        <f t="shared" si="17"/>
        <v>17</v>
      </c>
      <c r="C445" s="31" t="s">
        <v>852</v>
      </c>
      <c r="D445" s="31" t="s">
        <v>924</v>
      </c>
      <c r="E445" s="31" t="s">
        <v>9</v>
      </c>
      <c r="F445" s="63" t="s">
        <v>216</v>
      </c>
      <c r="G445" s="31" t="s">
        <v>217</v>
      </c>
      <c r="H445" s="31" t="s">
        <v>703</v>
      </c>
      <c r="I445" s="31" t="s">
        <v>721</v>
      </c>
      <c r="J445" s="288"/>
      <c r="K445" s="288"/>
      <c r="L445" s="31" t="s">
        <v>74</v>
      </c>
      <c r="M445" s="31" t="s">
        <v>202</v>
      </c>
      <c r="N445" s="31" t="s">
        <v>56</v>
      </c>
      <c r="O445" s="60" t="s">
        <v>867</v>
      </c>
      <c r="P445" s="60" t="s">
        <v>872</v>
      </c>
      <c r="Q445" s="61" t="s">
        <v>868</v>
      </c>
      <c r="R445" s="61" t="s">
        <v>872</v>
      </c>
      <c r="S445" s="61" t="s">
        <v>868</v>
      </c>
      <c r="T445" s="61" t="s">
        <v>880</v>
      </c>
      <c r="U445" s="61" t="s">
        <v>868</v>
      </c>
      <c r="V445" s="61" t="s">
        <v>877</v>
      </c>
    </row>
    <row r="446" spans="1:22" s="25" customFormat="1" ht="139.5" x14ac:dyDescent="0.25">
      <c r="A446" s="21"/>
      <c r="B446" s="22">
        <v>17</v>
      </c>
      <c r="C446" s="22" t="s">
        <v>935</v>
      </c>
      <c r="D446" s="22" t="s">
        <v>936</v>
      </c>
      <c r="E446" s="22" t="s">
        <v>1208</v>
      </c>
      <c r="F446" s="22"/>
      <c r="G446" s="22"/>
      <c r="H446" s="22"/>
      <c r="I446" s="22"/>
      <c r="J446" s="26">
        <f>SUM(J428:J445)</f>
        <v>1825676943</v>
      </c>
      <c r="K446" s="26">
        <f>SUM(K428:K445)</f>
        <v>1368239738</v>
      </c>
      <c r="L446" s="22"/>
      <c r="M446" s="22"/>
      <c r="N446" s="23"/>
      <c r="O446" s="70"/>
      <c r="P446" s="71"/>
      <c r="Q446" s="71"/>
      <c r="R446" s="71"/>
      <c r="S446" s="71"/>
      <c r="T446" s="71"/>
      <c r="U446" s="70"/>
      <c r="V446" s="70"/>
    </row>
    <row r="447" spans="1:22" s="34" customFormat="1" ht="63" x14ac:dyDescent="0.25">
      <c r="B447" s="31">
        <v>1</v>
      </c>
      <c r="C447" s="31" t="s">
        <v>777</v>
      </c>
      <c r="D447" s="31" t="s">
        <v>778</v>
      </c>
      <c r="E447" s="31" t="s">
        <v>174</v>
      </c>
      <c r="F447" s="31" t="s">
        <v>303</v>
      </c>
      <c r="G447" s="31" t="s">
        <v>304</v>
      </c>
      <c r="H447" s="31" t="s">
        <v>704</v>
      </c>
      <c r="I447" s="31" t="s">
        <v>305</v>
      </c>
      <c r="J447" s="33">
        <v>100183896.90000001</v>
      </c>
      <c r="K447" s="33">
        <v>76545000</v>
      </c>
      <c r="L447" s="31" t="s">
        <v>154</v>
      </c>
      <c r="M447" s="31" t="s">
        <v>831</v>
      </c>
      <c r="N447" s="31" t="s">
        <v>57</v>
      </c>
      <c r="O447" s="60" t="s">
        <v>866</v>
      </c>
      <c r="P447" s="61" t="s">
        <v>867</v>
      </c>
      <c r="Q447" s="61" t="s">
        <v>867</v>
      </c>
      <c r="R447" s="61" t="s">
        <v>868</v>
      </c>
      <c r="S447" s="61" t="s">
        <v>869</v>
      </c>
      <c r="T447" s="61" t="s">
        <v>869</v>
      </c>
      <c r="U447" s="61" t="s">
        <v>869</v>
      </c>
      <c r="V447" s="61" t="s">
        <v>881</v>
      </c>
    </row>
    <row r="448" spans="1:22" s="34" customFormat="1" ht="63" x14ac:dyDescent="0.25">
      <c r="B448" s="31">
        <f>B447+1</f>
        <v>2</v>
      </c>
      <c r="C448" s="31" t="s">
        <v>777</v>
      </c>
      <c r="D448" s="31" t="s">
        <v>778</v>
      </c>
      <c r="E448" s="31" t="s">
        <v>174</v>
      </c>
      <c r="F448" s="31" t="s">
        <v>303</v>
      </c>
      <c r="G448" s="31" t="s">
        <v>306</v>
      </c>
      <c r="H448" s="31" t="s">
        <v>704</v>
      </c>
      <c r="I448" s="31" t="s">
        <v>305</v>
      </c>
      <c r="J448" s="33">
        <v>11131544</v>
      </c>
      <c r="K448" s="33">
        <v>8505000</v>
      </c>
      <c r="L448" s="31" t="s">
        <v>154</v>
      </c>
      <c r="M448" s="31" t="s">
        <v>307</v>
      </c>
      <c r="N448" s="31" t="s">
        <v>57</v>
      </c>
      <c r="O448" s="60" t="s">
        <v>866</v>
      </c>
      <c r="P448" s="61" t="s">
        <v>867</v>
      </c>
      <c r="Q448" s="61" t="s">
        <v>867</v>
      </c>
      <c r="R448" s="61" t="s">
        <v>868</v>
      </c>
      <c r="S448" s="61" t="s">
        <v>869</v>
      </c>
      <c r="T448" s="61" t="s">
        <v>869</v>
      </c>
      <c r="U448" s="61" t="s">
        <v>869</v>
      </c>
      <c r="V448" s="61" t="s">
        <v>881</v>
      </c>
    </row>
    <row r="449" spans="2:22" s="34" customFormat="1" ht="336" x14ac:dyDescent="0.25">
      <c r="B449" s="31">
        <f t="shared" ref="B449:B464" si="18">B448+1</f>
        <v>3</v>
      </c>
      <c r="C449" s="31" t="s">
        <v>777</v>
      </c>
      <c r="D449" s="31" t="s">
        <v>778</v>
      </c>
      <c r="E449" s="31" t="s">
        <v>174</v>
      </c>
      <c r="F449" s="31" t="s">
        <v>308</v>
      </c>
      <c r="G449" s="31" t="s">
        <v>309</v>
      </c>
      <c r="H449" s="31" t="s">
        <v>705</v>
      </c>
      <c r="I449" s="31" t="s">
        <v>153</v>
      </c>
      <c r="J449" s="33">
        <v>266000000</v>
      </c>
      <c r="K449" s="33">
        <v>226100000</v>
      </c>
      <c r="L449" s="31" t="s">
        <v>154</v>
      </c>
      <c r="M449" s="31" t="s">
        <v>310</v>
      </c>
      <c r="N449" s="31" t="s">
        <v>57</v>
      </c>
      <c r="O449" s="60" t="s">
        <v>867</v>
      </c>
      <c r="P449" s="61" t="s">
        <v>868</v>
      </c>
      <c r="Q449" s="60" t="s">
        <v>869</v>
      </c>
      <c r="R449" s="60" t="s">
        <v>870</v>
      </c>
      <c r="S449" s="60" t="s">
        <v>870</v>
      </c>
      <c r="T449" s="60" t="s">
        <v>870</v>
      </c>
      <c r="U449" s="60" t="s">
        <v>871</v>
      </c>
      <c r="V449" s="61" t="s">
        <v>882</v>
      </c>
    </row>
    <row r="450" spans="2:22" s="34" customFormat="1" ht="336" x14ac:dyDescent="0.25">
      <c r="B450" s="31">
        <f t="shared" si="18"/>
        <v>4</v>
      </c>
      <c r="C450" s="31" t="s">
        <v>777</v>
      </c>
      <c r="D450" s="31" t="s">
        <v>778</v>
      </c>
      <c r="E450" s="31" t="s">
        <v>174</v>
      </c>
      <c r="F450" s="31" t="s">
        <v>308</v>
      </c>
      <c r="G450" s="31" t="s">
        <v>309</v>
      </c>
      <c r="H450" s="31" t="s">
        <v>705</v>
      </c>
      <c r="I450" s="31" t="s">
        <v>311</v>
      </c>
      <c r="J450" s="33">
        <v>29750000</v>
      </c>
      <c r="K450" s="33">
        <v>11900000</v>
      </c>
      <c r="L450" s="31" t="s">
        <v>154</v>
      </c>
      <c r="M450" s="31" t="s">
        <v>310</v>
      </c>
      <c r="N450" s="31" t="s">
        <v>57</v>
      </c>
      <c r="O450" s="60" t="s">
        <v>867</v>
      </c>
      <c r="P450" s="61" t="s">
        <v>868</v>
      </c>
      <c r="Q450" s="60" t="s">
        <v>869</v>
      </c>
      <c r="R450" s="60" t="s">
        <v>870</v>
      </c>
      <c r="S450" s="60" t="s">
        <v>870</v>
      </c>
      <c r="T450" s="60" t="s">
        <v>870</v>
      </c>
      <c r="U450" s="60" t="s">
        <v>871</v>
      </c>
      <c r="V450" s="61" t="s">
        <v>882</v>
      </c>
    </row>
    <row r="451" spans="2:22" s="34" customFormat="1" ht="63" x14ac:dyDescent="0.25">
      <c r="B451" s="31">
        <f t="shared" si="18"/>
        <v>5</v>
      </c>
      <c r="C451" s="31" t="s">
        <v>777</v>
      </c>
      <c r="D451" s="31" t="s">
        <v>778</v>
      </c>
      <c r="E451" s="31" t="s">
        <v>174</v>
      </c>
      <c r="F451" s="31" t="s">
        <v>312</v>
      </c>
      <c r="G451" s="31" t="s">
        <v>313</v>
      </c>
      <c r="H451" s="31" t="s">
        <v>705</v>
      </c>
      <c r="I451" s="31" t="s">
        <v>153</v>
      </c>
      <c r="J451" s="33">
        <v>43411765</v>
      </c>
      <c r="K451" s="33">
        <v>36900000</v>
      </c>
      <c r="L451" s="31" t="s">
        <v>154</v>
      </c>
      <c r="M451" s="31" t="s">
        <v>706</v>
      </c>
      <c r="N451" s="31" t="s">
        <v>57</v>
      </c>
      <c r="O451" s="60" t="s">
        <v>867</v>
      </c>
      <c r="P451" s="61" t="s">
        <v>868</v>
      </c>
      <c r="Q451" s="60" t="s">
        <v>869</v>
      </c>
      <c r="R451" s="60" t="s">
        <v>870</v>
      </c>
      <c r="S451" s="60" t="s">
        <v>870</v>
      </c>
      <c r="T451" s="60" t="s">
        <v>870</v>
      </c>
      <c r="U451" s="60" t="s">
        <v>871</v>
      </c>
      <c r="V451" s="61" t="s">
        <v>882</v>
      </c>
    </row>
    <row r="452" spans="2:22" s="34" customFormat="1" ht="63" x14ac:dyDescent="0.25">
      <c r="B452" s="31">
        <f t="shared" si="18"/>
        <v>6</v>
      </c>
      <c r="C452" s="31" t="s">
        <v>777</v>
      </c>
      <c r="D452" s="31" t="s">
        <v>778</v>
      </c>
      <c r="E452" s="31" t="s">
        <v>174</v>
      </c>
      <c r="F452" s="31" t="s">
        <v>312</v>
      </c>
      <c r="G452" s="31" t="s">
        <v>313</v>
      </c>
      <c r="H452" s="31" t="s">
        <v>705</v>
      </c>
      <c r="I452" s="31" t="s">
        <v>311</v>
      </c>
      <c r="J452" s="33">
        <v>10250000</v>
      </c>
      <c r="K452" s="33">
        <v>4100000</v>
      </c>
      <c r="L452" s="31" t="s">
        <v>154</v>
      </c>
      <c r="M452" s="31" t="s">
        <v>706</v>
      </c>
      <c r="N452" s="31" t="s">
        <v>57</v>
      </c>
      <c r="O452" s="60" t="s">
        <v>867</v>
      </c>
      <c r="P452" s="61" t="s">
        <v>868</v>
      </c>
      <c r="Q452" s="60" t="s">
        <v>869</v>
      </c>
      <c r="R452" s="60" t="s">
        <v>870</v>
      </c>
      <c r="S452" s="60" t="s">
        <v>870</v>
      </c>
      <c r="T452" s="60" t="s">
        <v>870</v>
      </c>
      <c r="U452" s="60" t="s">
        <v>871</v>
      </c>
      <c r="V452" s="61" t="s">
        <v>882</v>
      </c>
    </row>
    <row r="453" spans="2:22" s="34" customFormat="1" ht="63" x14ac:dyDescent="0.25">
      <c r="B453" s="31">
        <f t="shared" si="18"/>
        <v>7</v>
      </c>
      <c r="C453" s="31" t="s">
        <v>777</v>
      </c>
      <c r="D453" s="31" t="s">
        <v>778</v>
      </c>
      <c r="E453" s="31" t="s">
        <v>174</v>
      </c>
      <c r="F453" s="31" t="s">
        <v>314</v>
      </c>
      <c r="G453" s="31" t="s">
        <v>315</v>
      </c>
      <c r="H453" s="31" t="s">
        <v>705</v>
      </c>
      <c r="I453" s="31" t="s">
        <v>153</v>
      </c>
      <c r="J453" s="33">
        <v>255352942</v>
      </c>
      <c r="K453" s="33">
        <v>217050000</v>
      </c>
      <c r="L453" s="31" t="s">
        <v>154</v>
      </c>
      <c r="M453" s="31" t="s">
        <v>316</v>
      </c>
      <c r="N453" s="32" t="s">
        <v>57</v>
      </c>
      <c r="O453" s="60" t="s">
        <v>866</v>
      </c>
      <c r="P453" s="62" t="s">
        <v>866</v>
      </c>
      <c r="Q453" s="77" t="s">
        <v>867</v>
      </c>
      <c r="R453" s="77" t="s">
        <v>867</v>
      </c>
      <c r="S453" s="61" t="s">
        <v>868</v>
      </c>
      <c r="T453" s="61" t="s">
        <v>868</v>
      </c>
      <c r="U453" s="61" t="s">
        <v>869</v>
      </c>
      <c r="V453" s="61" t="s">
        <v>886</v>
      </c>
    </row>
    <row r="454" spans="2:22" s="34" customFormat="1" ht="84" x14ac:dyDescent="0.25">
      <c r="B454" s="31">
        <f t="shared" si="18"/>
        <v>8</v>
      </c>
      <c r="C454" s="31" t="s">
        <v>777</v>
      </c>
      <c r="D454" s="31" t="s">
        <v>778</v>
      </c>
      <c r="E454" s="31" t="s">
        <v>6</v>
      </c>
      <c r="F454" s="31" t="s">
        <v>317</v>
      </c>
      <c r="G454" s="31" t="s">
        <v>318</v>
      </c>
      <c r="H454" s="31" t="s">
        <v>707</v>
      </c>
      <c r="I454" s="31" t="s">
        <v>153</v>
      </c>
      <c r="J454" s="33">
        <v>62029412</v>
      </c>
      <c r="K454" s="33">
        <v>52725000</v>
      </c>
      <c r="L454" s="31" t="s">
        <v>154</v>
      </c>
      <c r="M454" s="31" t="s">
        <v>319</v>
      </c>
      <c r="N454" s="32" t="s">
        <v>57</v>
      </c>
      <c r="O454" s="60" t="s">
        <v>866</v>
      </c>
      <c r="P454" s="62" t="s">
        <v>866</v>
      </c>
      <c r="Q454" s="77" t="s">
        <v>867</v>
      </c>
      <c r="R454" s="77" t="s">
        <v>867</v>
      </c>
      <c r="S454" s="61" t="s">
        <v>868</v>
      </c>
      <c r="T454" s="61" t="s">
        <v>868</v>
      </c>
      <c r="U454" s="61" t="s">
        <v>869</v>
      </c>
      <c r="V454" s="61" t="s">
        <v>886</v>
      </c>
    </row>
    <row r="455" spans="2:22" s="34" customFormat="1" ht="84" x14ac:dyDescent="0.25">
      <c r="B455" s="31">
        <f t="shared" si="18"/>
        <v>9</v>
      </c>
      <c r="C455" s="31" t="s">
        <v>777</v>
      </c>
      <c r="D455" s="31" t="s">
        <v>778</v>
      </c>
      <c r="E455" s="31" t="s">
        <v>6</v>
      </c>
      <c r="F455" s="31" t="s">
        <v>317</v>
      </c>
      <c r="G455" s="31" t="s">
        <v>318</v>
      </c>
      <c r="H455" s="31" t="s">
        <v>707</v>
      </c>
      <c r="I455" s="31" t="s">
        <v>311</v>
      </c>
      <c r="J455" s="33">
        <v>6937500</v>
      </c>
      <c r="K455" s="33">
        <v>2775000</v>
      </c>
      <c r="L455" s="31" t="s">
        <v>154</v>
      </c>
      <c r="M455" s="31" t="s">
        <v>319</v>
      </c>
      <c r="N455" s="32" t="s">
        <v>57</v>
      </c>
      <c r="O455" s="60" t="s">
        <v>866</v>
      </c>
      <c r="P455" s="62" t="s">
        <v>866</v>
      </c>
      <c r="Q455" s="77" t="s">
        <v>867</v>
      </c>
      <c r="R455" s="77" t="s">
        <v>867</v>
      </c>
      <c r="S455" s="61" t="s">
        <v>868</v>
      </c>
      <c r="T455" s="61" t="s">
        <v>868</v>
      </c>
      <c r="U455" s="61" t="s">
        <v>869</v>
      </c>
      <c r="V455" s="61" t="s">
        <v>886</v>
      </c>
    </row>
    <row r="456" spans="2:22" s="34" customFormat="1" ht="84" x14ac:dyDescent="0.25">
      <c r="B456" s="31">
        <f t="shared" si="18"/>
        <v>10</v>
      </c>
      <c r="C456" s="31" t="s">
        <v>777</v>
      </c>
      <c r="D456" s="31" t="s">
        <v>778</v>
      </c>
      <c r="E456" s="31" t="s">
        <v>6</v>
      </c>
      <c r="F456" s="31" t="s">
        <v>320</v>
      </c>
      <c r="G456" s="31" t="s">
        <v>321</v>
      </c>
      <c r="H456" s="31" t="s">
        <v>707</v>
      </c>
      <c r="I456" s="31" t="s">
        <v>153</v>
      </c>
      <c r="J456" s="33">
        <v>36882353</v>
      </c>
      <c r="K456" s="33">
        <v>31350000</v>
      </c>
      <c r="L456" s="31" t="s">
        <v>154</v>
      </c>
      <c r="M456" s="31" t="s">
        <v>319</v>
      </c>
      <c r="N456" s="31" t="s">
        <v>57</v>
      </c>
      <c r="O456" s="60" t="s">
        <v>867</v>
      </c>
      <c r="P456" s="61" t="s">
        <v>868</v>
      </c>
      <c r="Q456" s="60" t="s">
        <v>869</v>
      </c>
      <c r="R456" s="61" t="s">
        <v>869</v>
      </c>
      <c r="S456" s="60" t="s">
        <v>870</v>
      </c>
      <c r="T456" s="60" t="s">
        <v>870</v>
      </c>
      <c r="U456" s="60" t="s">
        <v>870</v>
      </c>
      <c r="V456" s="61" t="s">
        <v>882</v>
      </c>
    </row>
    <row r="457" spans="2:22" s="34" customFormat="1" ht="84" x14ac:dyDescent="0.25">
      <c r="B457" s="31">
        <f t="shared" si="18"/>
        <v>11</v>
      </c>
      <c r="C457" s="31" t="s">
        <v>777</v>
      </c>
      <c r="D457" s="31" t="s">
        <v>778</v>
      </c>
      <c r="E457" s="31" t="s">
        <v>6</v>
      </c>
      <c r="F457" s="31" t="s">
        <v>320</v>
      </c>
      <c r="G457" s="31" t="s">
        <v>321</v>
      </c>
      <c r="H457" s="31" t="s">
        <v>707</v>
      </c>
      <c r="I457" s="31" t="s">
        <v>311</v>
      </c>
      <c r="J457" s="33">
        <v>4125000</v>
      </c>
      <c r="K457" s="33">
        <v>1650000</v>
      </c>
      <c r="L457" s="31" t="s">
        <v>154</v>
      </c>
      <c r="M457" s="31" t="s">
        <v>319</v>
      </c>
      <c r="N457" s="31" t="s">
        <v>57</v>
      </c>
      <c r="O457" s="60" t="s">
        <v>867</v>
      </c>
      <c r="P457" s="61" t="s">
        <v>868</v>
      </c>
      <c r="Q457" s="60" t="s">
        <v>869</v>
      </c>
      <c r="R457" s="61" t="s">
        <v>869</v>
      </c>
      <c r="S457" s="60" t="s">
        <v>870</v>
      </c>
      <c r="T457" s="60" t="s">
        <v>870</v>
      </c>
      <c r="U457" s="60" t="s">
        <v>870</v>
      </c>
      <c r="V457" s="61" t="s">
        <v>882</v>
      </c>
    </row>
    <row r="458" spans="2:22" s="34" customFormat="1" ht="63" x14ac:dyDescent="0.25">
      <c r="B458" s="31">
        <f t="shared" si="18"/>
        <v>12</v>
      </c>
      <c r="C458" s="31" t="s">
        <v>777</v>
      </c>
      <c r="D458" s="31" t="s">
        <v>778</v>
      </c>
      <c r="E458" s="31" t="s">
        <v>6</v>
      </c>
      <c r="F458" s="31" t="s">
        <v>322</v>
      </c>
      <c r="G458" s="31" t="s">
        <v>323</v>
      </c>
      <c r="H458" s="31" t="s">
        <v>707</v>
      </c>
      <c r="I458" s="31" t="s">
        <v>305</v>
      </c>
      <c r="J458" s="33">
        <v>102379193.75148889</v>
      </c>
      <c r="K458" s="33">
        <v>82350000</v>
      </c>
      <c r="L458" s="31" t="s">
        <v>154</v>
      </c>
      <c r="M458" s="31" t="s">
        <v>324</v>
      </c>
      <c r="N458" s="32" t="s">
        <v>57</v>
      </c>
      <c r="O458" s="60" t="s">
        <v>866</v>
      </c>
      <c r="P458" s="62" t="s">
        <v>866</v>
      </c>
      <c r="Q458" s="77" t="s">
        <v>867</v>
      </c>
      <c r="R458" s="77" t="s">
        <v>867</v>
      </c>
      <c r="S458" s="61" t="s">
        <v>868</v>
      </c>
      <c r="T458" s="61" t="s">
        <v>868</v>
      </c>
      <c r="U458" s="61" t="s">
        <v>869</v>
      </c>
      <c r="V458" s="61" t="s">
        <v>886</v>
      </c>
    </row>
    <row r="459" spans="2:22" s="34" customFormat="1" ht="63" x14ac:dyDescent="0.25">
      <c r="B459" s="31">
        <f t="shared" si="18"/>
        <v>13</v>
      </c>
      <c r="C459" s="31" t="s">
        <v>777</v>
      </c>
      <c r="D459" s="31" t="s">
        <v>778</v>
      </c>
      <c r="E459" s="31" t="s">
        <v>6</v>
      </c>
      <c r="F459" s="31" t="s">
        <v>325</v>
      </c>
      <c r="G459" s="31" t="s">
        <v>326</v>
      </c>
      <c r="H459" s="31" t="s">
        <v>708</v>
      </c>
      <c r="I459" s="31" t="s">
        <v>153</v>
      </c>
      <c r="J459" s="33">
        <v>100588235</v>
      </c>
      <c r="K459" s="33">
        <v>85500000</v>
      </c>
      <c r="L459" s="31" t="s">
        <v>154</v>
      </c>
      <c r="M459" s="31" t="s">
        <v>327</v>
      </c>
      <c r="N459" s="31" t="s">
        <v>57</v>
      </c>
      <c r="O459" s="60" t="s">
        <v>868</v>
      </c>
      <c r="P459" s="61" t="s">
        <v>868</v>
      </c>
      <c r="Q459" s="60" t="s">
        <v>869</v>
      </c>
      <c r="R459" s="61" t="s">
        <v>869</v>
      </c>
      <c r="S459" s="60" t="s">
        <v>870</v>
      </c>
      <c r="T459" s="60" t="s">
        <v>870</v>
      </c>
      <c r="U459" s="60" t="s">
        <v>870</v>
      </c>
      <c r="V459" s="61" t="s">
        <v>882</v>
      </c>
    </row>
    <row r="460" spans="2:22" s="34" customFormat="1" ht="63" x14ac:dyDescent="0.25">
      <c r="B460" s="31">
        <f t="shared" si="18"/>
        <v>14</v>
      </c>
      <c r="C460" s="31" t="s">
        <v>777</v>
      </c>
      <c r="D460" s="31" t="s">
        <v>778</v>
      </c>
      <c r="E460" s="31" t="s">
        <v>6</v>
      </c>
      <c r="F460" s="31" t="s">
        <v>325</v>
      </c>
      <c r="G460" s="31" t="s">
        <v>326</v>
      </c>
      <c r="H460" s="31" t="s">
        <v>708</v>
      </c>
      <c r="I460" s="31" t="s">
        <v>311</v>
      </c>
      <c r="J460" s="33">
        <v>11250000</v>
      </c>
      <c r="K460" s="33">
        <v>4500000</v>
      </c>
      <c r="L460" s="31" t="s">
        <v>154</v>
      </c>
      <c r="M460" s="31" t="s">
        <v>328</v>
      </c>
      <c r="N460" s="31" t="s">
        <v>57</v>
      </c>
      <c r="O460" s="60" t="s">
        <v>868</v>
      </c>
      <c r="P460" s="61" t="s">
        <v>868</v>
      </c>
      <c r="Q460" s="60" t="s">
        <v>869</v>
      </c>
      <c r="R460" s="61" t="s">
        <v>869</v>
      </c>
      <c r="S460" s="60" t="s">
        <v>870</v>
      </c>
      <c r="T460" s="60" t="s">
        <v>870</v>
      </c>
      <c r="U460" s="60" t="s">
        <v>870</v>
      </c>
      <c r="V460" s="61" t="s">
        <v>882</v>
      </c>
    </row>
    <row r="461" spans="2:22" s="34" customFormat="1" ht="63" x14ac:dyDescent="0.25">
      <c r="B461" s="31">
        <f t="shared" si="18"/>
        <v>15</v>
      </c>
      <c r="C461" s="31" t="s">
        <v>777</v>
      </c>
      <c r="D461" s="31" t="s">
        <v>778</v>
      </c>
      <c r="E461" s="31" t="s">
        <v>6</v>
      </c>
      <c r="F461" s="31" t="s">
        <v>329</v>
      </c>
      <c r="G461" s="31" t="s">
        <v>330</v>
      </c>
      <c r="H461" s="31" t="s">
        <v>708</v>
      </c>
      <c r="I461" s="31" t="s">
        <v>153</v>
      </c>
      <c r="J461" s="33">
        <v>100588235</v>
      </c>
      <c r="K461" s="33">
        <v>85500000</v>
      </c>
      <c r="L461" s="31" t="s">
        <v>154</v>
      </c>
      <c r="M461" s="31" t="s">
        <v>829</v>
      </c>
      <c r="N461" s="32" t="s">
        <v>57</v>
      </c>
      <c r="O461" s="60" t="s">
        <v>866</v>
      </c>
      <c r="P461" s="62" t="s">
        <v>866</v>
      </c>
      <c r="Q461" s="77" t="s">
        <v>867</v>
      </c>
      <c r="R461" s="77" t="s">
        <v>867</v>
      </c>
      <c r="S461" s="61" t="s">
        <v>868</v>
      </c>
      <c r="T461" s="61" t="s">
        <v>868</v>
      </c>
      <c r="U461" s="61" t="s">
        <v>869</v>
      </c>
      <c r="V461" s="61" t="s">
        <v>886</v>
      </c>
    </row>
    <row r="462" spans="2:22" s="34" customFormat="1" ht="63" x14ac:dyDescent="0.25">
      <c r="B462" s="31">
        <f t="shared" si="18"/>
        <v>16</v>
      </c>
      <c r="C462" s="31" t="s">
        <v>777</v>
      </c>
      <c r="D462" s="31" t="s">
        <v>778</v>
      </c>
      <c r="E462" s="31" t="s">
        <v>6</v>
      </c>
      <c r="F462" s="31" t="s">
        <v>329</v>
      </c>
      <c r="G462" s="31" t="s">
        <v>330</v>
      </c>
      <c r="H462" s="31" t="s">
        <v>708</v>
      </c>
      <c r="I462" s="31" t="s">
        <v>311</v>
      </c>
      <c r="J462" s="33">
        <v>11250000</v>
      </c>
      <c r="K462" s="33">
        <v>4500000</v>
      </c>
      <c r="L462" s="31" t="s">
        <v>154</v>
      </c>
      <c r="M462" s="31" t="s">
        <v>829</v>
      </c>
      <c r="N462" s="32" t="s">
        <v>57</v>
      </c>
      <c r="O462" s="60" t="s">
        <v>866</v>
      </c>
      <c r="P462" s="62" t="s">
        <v>866</v>
      </c>
      <c r="Q462" s="77" t="s">
        <v>867</v>
      </c>
      <c r="R462" s="77" t="s">
        <v>867</v>
      </c>
      <c r="S462" s="61" t="s">
        <v>868</v>
      </c>
      <c r="T462" s="61" t="s">
        <v>868</v>
      </c>
      <c r="U462" s="61" t="s">
        <v>869</v>
      </c>
      <c r="V462" s="61" t="s">
        <v>886</v>
      </c>
    </row>
    <row r="463" spans="2:22" s="34" customFormat="1" ht="84" x14ac:dyDescent="0.25">
      <c r="B463" s="31">
        <f t="shared" si="18"/>
        <v>17</v>
      </c>
      <c r="C463" s="31" t="s">
        <v>777</v>
      </c>
      <c r="D463" s="31" t="s">
        <v>778</v>
      </c>
      <c r="E463" s="31" t="s">
        <v>6</v>
      </c>
      <c r="F463" s="31" t="s">
        <v>331</v>
      </c>
      <c r="G463" s="31" t="s">
        <v>332</v>
      </c>
      <c r="H463" s="31" t="s">
        <v>708</v>
      </c>
      <c r="I463" s="31" t="s">
        <v>153</v>
      </c>
      <c r="J463" s="33">
        <v>5518078</v>
      </c>
      <c r="K463" s="33">
        <v>4690366</v>
      </c>
      <c r="L463" s="31" t="s">
        <v>154</v>
      </c>
      <c r="M463" s="31" t="s">
        <v>333</v>
      </c>
      <c r="N463" s="31" t="s">
        <v>57</v>
      </c>
      <c r="O463" s="60" t="s">
        <v>868</v>
      </c>
      <c r="P463" s="61" t="s">
        <v>868</v>
      </c>
      <c r="Q463" s="60" t="s">
        <v>869</v>
      </c>
      <c r="R463" s="61" t="s">
        <v>869</v>
      </c>
      <c r="S463" s="60" t="s">
        <v>870</v>
      </c>
      <c r="T463" s="60" t="s">
        <v>870</v>
      </c>
      <c r="U463" s="60" t="s">
        <v>870</v>
      </c>
      <c r="V463" s="61" t="s">
        <v>882</v>
      </c>
    </row>
    <row r="464" spans="2:22" s="34" customFormat="1" ht="84" x14ac:dyDescent="0.25">
      <c r="B464" s="31">
        <f t="shared" si="18"/>
        <v>18</v>
      </c>
      <c r="C464" s="31" t="s">
        <v>777</v>
      </c>
      <c r="D464" s="31" t="s">
        <v>778</v>
      </c>
      <c r="E464" s="31" t="s">
        <v>6</v>
      </c>
      <c r="F464" s="31" t="s">
        <v>331</v>
      </c>
      <c r="G464" s="31" t="s">
        <v>332</v>
      </c>
      <c r="H464" s="31" t="s">
        <v>708</v>
      </c>
      <c r="I464" s="31" t="s">
        <v>311</v>
      </c>
      <c r="J464" s="33">
        <v>617155</v>
      </c>
      <c r="K464" s="33">
        <v>246862</v>
      </c>
      <c r="L464" s="31" t="s">
        <v>154</v>
      </c>
      <c r="M464" s="31" t="s">
        <v>333</v>
      </c>
      <c r="N464" s="31" t="s">
        <v>57</v>
      </c>
      <c r="O464" s="60" t="s">
        <v>868</v>
      </c>
      <c r="P464" s="61" t="s">
        <v>868</v>
      </c>
      <c r="Q464" s="60" t="s">
        <v>869</v>
      </c>
      <c r="R464" s="61" t="s">
        <v>869</v>
      </c>
      <c r="S464" s="60" t="s">
        <v>870</v>
      </c>
      <c r="T464" s="60" t="s">
        <v>870</v>
      </c>
      <c r="U464" s="60" t="s">
        <v>870</v>
      </c>
      <c r="V464" s="61" t="s">
        <v>882</v>
      </c>
    </row>
    <row r="465" spans="1:22" s="25" customFormat="1" ht="69.75" x14ac:dyDescent="0.25">
      <c r="A465" s="21"/>
      <c r="B465" s="22">
        <v>18</v>
      </c>
      <c r="C465" s="22" t="s">
        <v>777</v>
      </c>
      <c r="D465" s="22" t="s">
        <v>778</v>
      </c>
      <c r="E465" s="22" t="s">
        <v>925</v>
      </c>
      <c r="F465" s="22"/>
      <c r="G465" s="22"/>
      <c r="H465" s="22"/>
      <c r="I465" s="22"/>
      <c r="J465" s="24">
        <f>SUM(J447:J464)</f>
        <v>1158245309.6514888</v>
      </c>
      <c r="K465" s="24">
        <f>SUM(K447:K464)</f>
        <v>936887228</v>
      </c>
      <c r="L465" s="22"/>
      <c r="M465" s="22"/>
      <c r="N465" s="23"/>
      <c r="O465" s="70"/>
      <c r="P465" s="71"/>
      <c r="Q465" s="71"/>
      <c r="R465" s="71"/>
      <c r="S465" s="71"/>
      <c r="T465" s="71"/>
      <c r="U465" s="70"/>
      <c r="V465" s="70"/>
    </row>
    <row r="466" spans="1:22" s="35" customFormat="1" ht="336" x14ac:dyDescent="0.25">
      <c r="B466" s="31">
        <v>1</v>
      </c>
      <c r="C466" s="31" t="s">
        <v>785</v>
      </c>
      <c r="D466" s="31" t="s">
        <v>778</v>
      </c>
      <c r="E466" s="31" t="s">
        <v>334</v>
      </c>
      <c r="F466" s="31" t="s">
        <v>335</v>
      </c>
      <c r="G466" s="31" t="s">
        <v>336</v>
      </c>
      <c r="H466" s="31" t="s">
        <v>709</v>
      </c>
      <c r="I466" s="31" t="s">
        <v>305</v>
      </c>
      <c r="J466" s="33">
        <v>2884632</v>
      </c>
      <c r="K466" s="33">
        <v>2600000</v>
      </c>
      <c r="L466" s="31" t="s">
        <v>154</v>
      </c>
      <c r="M466" s="31" t="s">
        <v>337</v>
      </c>
      <c r="N466" s="32" t="s">
        <v>57</v>
      </c>
      <c r="O466" s="60" t="s">
        <v>866</v>
      </c>
      <c r="P466" s="62" t="s">
        <v>866</v>
      </c>
      <c r="Q466" s="62" t="s">
        <v>866</v>
      </c>
      <c r="R466" s="62" t="s">
        <v>866</v>
      </c>
      <c r="S466" s="61" t="s">
        <v>867</v>
      </c>
      <c r="T466" s="62" t="s">
        <v>867</v>
      </c>
      <c r="U466" s="62" t="s">
        <v>867</v>
      </c>
      <c r="V466" s="62" t="s">
        <v>868</v>
      </c>
    </row>
    <row r="467" spans="1:22" s="35" customFormat="1" ht="105" x14ac:dyDescent="0.25">
      <c r="B467" s="31">
        <f>B466+1</f>
        <v>2</v>
      </c>
      <c r="C467" s="31" t="s">
        <v>785</v>
      </c>
      <c r="D467" s="31" t="s">
        <v>778</v>
      </c>
      <c r="E467" s="31" t="s">
        <v>334</v>
      </c>
      <c r="F467" s="31" t="s">
        <v>338</v>
      </c>
      <c r="G467" s="31" t="s">
        <v>339</v>
      </c>
      <c r="H467" s="31" t="s">
        <v>710</v>
      </c>
      <c r="I467" s="31" t="s">
        <v>305</v>
      </c>
      <c r="J467" s="33">
        <v>160736843</v>
      </c>
      <c r="K467" s="33">
        <v>150000000</v>
      </c>
      <c r="L467" s="31" t="s">
        <v>154</v>
      </c>
      <c r="M467" s="31" t="s">
        <v>711</v>
      </c>
      <c r="N467" s="32" t="s">
        <v>57</v>
      </c>
      <c r="O467" s="60" t="s">
        <v>868</v>
      </c>
      <c r="P467" s="60" t="s">
        <v>876</v>
      </c>
      <c r="Q467" s="60" t="s">
        <v>869</v>
      </c>
      <c r="R467" s="60" t="s">
        <v>882</v>
      </c>
      <c r="S467" s="60" t="s">
        <v>870</v>
      </c>
      <c r="T467" s="60" t="s">
        <v>877</v>
      </c>
      <c r="U467" s="60" t="s">
        <v>870</v>
      </c>
      <c r="V467" s="61" t="s">
        <v>893</v>
      </c>
    </row>
    <row r="468" spans="1:22" s="35" customFormat="1" ht="168" x14ac:dyDescent="0.25">
      <c r="B468" s="31">
        <f t="shared" ref="B468:B475" si="19">B467+1</f>
        <v>3</v>
      </c>
      <c r="C468" s="31" t="s">
        <v>785</v>
      </c>
      <c r="D468" s="31" t="s">
        <v>778</v>
      </c>
      <c r="E468" s="31" t="s">
        <v>334</v>
      </c>
      <c r="F468" s="31" t="s">
        <v>340</v>
      </c>
      <c r="G468" s="31" t="s">
        <v>341</v>
      </c>
      <c r="H468" s="31" t="s">
        <v>712</v>
      </c>
      <c r="I468" s="31" t="s">
        <v>305</v>
      </c>
      <c r="J468" s="33">
        <v>138011500</v>
      </c>
      <c r="K468" s="33">
        <v>100000000</v>
      </c>
      <c r="L468" s="31" t="s">
        <v>74</v>
      </c>
      <c r="M468" s="31" t="s">
        <v>713</v>
      </c>
      <c r="N468" s="31" t="s">
        <v>57</v>
      </c>
      <c r="O468" s="60" t="s">
        <v>868</v>
      </c>
      <c r="P468" s="61" t="s">
        <v>868</v>
      </c>
      <c r="Q468" s="60" t="s">
        <v>869</v>
      </c>
      <c r="R468" s="61" t="s">
        <v>869</v>
      </c>
      <c r="S468" s="60" t="s">
        <v>870</v>
      </c>
      <c r="T468" s="60" t="s">
        <v>870</v>
      </c>
      <c r="U468" s="60" t="s">
        <v>870</v>
      </c>
      <c r="V468" s="60" t="s">
        <v>878</v>
      </c>
    </row>
    <row r="469" spans="1:22" s="35" customFormat="1" ht="84" x14ac:dyDescent="0.25">
      <c r="B469" s="31">
        <f t="shared" si="19"/>
        <v>4</v>
      </c>
      <c r="C469" s="31" t="s">
        <v>785</v>
      </c>
      <c r="D469" s="31" t="s">
        <v>778</v>
      </c>
      <c r="E469" s="31" t="s">
        <v>334</v>
      </c>
      <c r="F469" s="31" t="s">
        <v>342</v>
      </c>
      <c r="G469" s="31" t="s">
        <v>343</v>
      </c>
      <c r="H469" s="31" t="s">
        <v>705</v>
      </c>
      <c r="I469" s="31" t="s">
        <v>305</v>
      </c>
      <c r="J469" s="33">
        <v>10826471</v>
      </c>
      <c r="K469" s="33">
        <v>9000000</v>
      </c>
      <c r="L469" s="31" t="s">
        <v>714</v>
      </c>
      <c r="M469" s="31" t="s">
        <v>344</v>
      </c>
      <c r="N469" s="31" t="s">
        <v>57</v>
      </c>
      <c r="O469" s="60" t="s">
        <v>868</v>
      </c>
      <c r="P469" s="61" t="s">
        <v>868</v>
      </c>
      <c r="Q469" s="60" t="s">
        <v>869</v>
      </c>
      <c r="R469" s="61" t="s">
        <v>869</v>
      </c>
      <c r="S469" s="60" t="s">
        <v>870</v>
      </c>
      <c r="T469" s="60" t="s">
        <v>870</v>
      </c>
      <c r="U469" s="60" t="s">
        <v>870</v>
      </c>
      <c r="V469" s="61" t="s">
        <v>875</v>
      </c>
    </row>
    <row r="470" spans="1:22" s="35" customFormat="1" ht="84" x14ac:dyDescent="0.25">
      <c r="B470" s="31">
        <f t="shared" si="19"/>
        <v>5</v>
      </c>
      <c r="C470" s="31" t="s">
        <v>785</v>
      </c>
      <c r="D470" s="31" t="s">
        <v>778</v>
      </c>
      <c r="E470" s="31" t="s">
        <v>334</v>
      </c>
      <c r="F470" s="31" t="s">
        <v>342</v>
      </c>
      <c r="G470" s="31" t="s">
        <v>345</v>
      </c>
      <c r="H470" s="31" t="s">
        <v>705</v>
      </c>
      <c r="I470" s="31" t="s">
        <v>305</v>
      </c>
      <c r="J470" s="33">
        <v>109467647</v>
      </c>
      <c r="K470" s="33">
        <v>91000000</v>
      </c>
      <c r="L470" s="31" t="s">
        <v>714</v>
      </c>
      <c r="M470" s="31" t="s">
        <v>346</v>
      </c>
      <c r="N470" s="31" t="s">
        <v>57</v>
      </c>
      <c r="O470" s="60" t="s">
        <v>866</v>
      </c>
      <c r="P470" s="61" t="s">
        <v>867</v>
      </c>
      <c r="Q470" s="61" t="s">
        <v>868</v>
      </c>
      <c r="R470" s="61" t="s">
        <v>868</v>
      </c>
      <c r="S470" s="61" t="s">
        <v>869</v>
      </c>
      <c r="T470" s="61" t="s">
        <v>869</v>
      </c>
      <c r="U470" s="61" t="s">
        <v>869</v>
      </c>
      <c r="V470" s="61" t="s">
        <v>886</v>
      </c>
    </row>
    <row r="471" spans="1:22" s="35" customFormat="1" ht="84" x14ac:dyDescent="0.25">
      <c r="B471" s="31">
        <f t="shared" si="19"/>
        <v>6</v>
      </c>
      <c r="C471" s="31" t="s">
        <v>785</v>
      </c>
      <c r="D471" s="31" t="s">
        <v>778</v>
      </c>
      <c r="E471" s="31" t="s">
        <v>334</v>
      </c>
      <c r="F471" s="31" t="s">
        <v>347</v>
      </c>
      <c r="G471" s="31" t="s">
        <v>348</v>
      </c>
      <c r="H471" s="31" t="s">
        <v>715</v>
      </c>
      <c r="I471" s="31" t="s">
        <v>305</v>
      </c>
      <c r="J471" s="33">
        <v>44283090</v>
      </c>
      <c r="K471" s="33">
        <v>33000000</v>
      </c>
      <c r="L471" s="31" t="s">
        <v>714</v>
      </c>
      <c r="M471" s="31" t="s">
        <v>349</v>
      </c>
      <c r="N471" s="32" t="s">
        <v>57</v>
      </c>
      <c r="O471" s="60" t="s">
        <v>868</v>
      </c>
      <c r="P471" s="60" t="s">
        <v>869</v>
      </c>
      <c r="Q471" s="62" t="s">
        <v>870</v>
      </c>
      <c r="R471" s="60" t="s">
        <v>870</v>
      </c>
      <c r="S471" s="61" t="s">
        <v>871</v>
      </c>
      <c r="T471" s="60" t="s">
        <v>870</v>
      </c>
      <c r="U471" s="61" t="s">
        <v>872</v>
      </c>
      <c r="V471" s="61" t="s">
        <v>889</v>
      </c>
    </row>
    <row r="472" spans="1:22" s="35" customFormat="1" ht="105" x14ac:dyDescent="0.25">
      <c r="B472" s="31">
        <f t="shared" si="19"/>
        <v>7</v>
      </c>
      <c r="C472" s="31" t="s">
        <v>785</v>
      </c>
      <c r="D472" s="31" t="s">
        <v>778</v>
      </c>
      <c r="E472" s="31" t="s">
        <v>334</v>
      </c>
      <c r="F472" s="31" t="s">
        <v>347</v>
      </c>
      <c r="G472" s="31" t="s">
        <v>350</v>
      </c>
      <c r="H472" s="31" t="s">
        <v>715</v>
      </c>
      <c r="I472" s="31" t="s">
        <v>305</v>
      </c>
      <c r="J472" s="33">
        <v>113928309</v>
      </c>
      <c r="K472" s="33">
        <v>84900000</v>
      </c>
      <c r="L472" s="31" t="s">
        <v>714</v>
      </c>
      <c r="M472" s="31" t="s">
        <v>351</v>
      </c>
      <c r="N472" s="31" t="s">
        <v>57</v>
      </c>
      <c r="O472" s="60" t="s">
        <v>867</v>
      </c>
      <c r="P472" s="61" t="s">
        <v>868</v>
      </c>
      <c r="Q472" s="60" t="s">
        <v>869</v>
      </c>
      <c r="R472" s="61" t="s">
        <v>869</v>
      </c>
      <c r="S472" s="60" t="s">
        <v>870</v>
      </c>
      <c r="T472" s="60" t="s">
        <v>870</v>
      </c>
      <c r="U472" s="60" t="s">
        <v>870</v>
      </c>
      <c r="V472" s="61" t="s">
        <v>892</v>
      </c>
    </row>
    <row r="473" spans="1:22" s="35" customFormat="1" ht="84" x14ac:dyDescent="0.25">
      <c r="B473" s="31">
        <f t="shared" si="19"/>
        <v>8</v>
      </c>
      <c r="C473" s="31" t="s">
        <v>785</v>
      </c>
      <c r="D473" s="31" t="s">
        <v>778</v>
      </c>
      <c r="E473" s="31" t="s">
        <v>334</v>
      </c>
      <c r="F473" s="31" t="s">
        <v>352</v>
      </c>
      <c r="G473" s="31" t="s">
        <v>354</v>
      </c>
      <c r="H473" s="31" t="s">
        <v>709</v>
      </c>
      <c r="I473" s="31" t="s">
        <v>305</v>
      </c>
      <c r="J473" s="33">
        <v>257840970</v>
      </c>
      <c r="K473" s="33">
        <v>193250000</v>
      </c>
      <c r="L473" s="31" t="s">
        <v>154</v>
      </c>
      <c r="M473" s="31" t="s">
        <v>353</v>
      </c>
      <c r="N473" s="32" t="s">
        <v>57</v>
      </c>
      <c r="O473" s="60" t="s">
        <v>868</v>
      </c>
      <c r="P473" s="60" t="s">
        <v>869</v>
      </c>
      <c r="Q473" s="62" t="s">
        <v>870</v>
      </c>
      <c r="R473" s="60" t="s">
        <v>870</v>
      </c>
      <c r="S473" s="61" t="s">
        <v>871</v>
      </c>
      <c r="T473" s="60" t="s">
        <v>870</v>
      </c>
      <c r="U473" s="61" t="s">
        <v>872</v>
      </c>
      <c r="V473" s="61" t="s">
        <v>882</v>
      </c>
    </row>
    <row r="474" spans="1:22" s="34" customFormat="1" ht="84" x14ac:dyDescent="0.25">
      <c r="B474" s="31">
        <f t="shared" si="19"/>
        <v>9</v>
      </c>
      <c r="C474" s="31" t="s">
        <v>785</v>
      </c>
      <c r="D474" s="31" t="s">
        <v>778</v>
      </c>
      <c r="E474" s="31" t="s">
        <v>334</v>
      </c>
      <c r="F474" s="31" t="s">
        <v>347</v>
      </c>
      <c r="G474" s="31" t="s">
        <v>355</v>
      </c>
      <c r="H474" s="31" t="s">
        <v>715</v>
      </c>
      <c r="I474" s="31" t="s">
        <v>305</v>
      </c>
      <c r="J474" s="33">
        <v>80629412</v>
      </c>
      <c r="K474" s="33">
        <v>62000000</v>
      </c>
      <c r="L474" s="31" t="s">
        <v>714</v>
      </c>
      <c r="M474" s="31" t="s">
        <v>716</v>
      </c>
      <c r="N474" s="31" t="s">
        <v>57</v>
      </c>
      <c r="O474" s="60" t="s">
        <v>866</v>
      </c>
      <c r="P474" s="61" t="s">
        <v>867</v>
      </c>
      <c r="Q474" s="61" t="s">
        <v>868</v>
      </c>
      <c r="R474" s="61" t="s">
        <v>868</v>
      </c>
      <c r="S474" s="61" t="s">
        <v>869</v>
      </c>
      <c r="T474" s="61" t="s">
        <v>869</v>
      </c>
      <c r="U474" s="61" t="s">
        <v>869</v>
      </c>
      <c r="V474" s="61" t="s">
        <v>891</v>
      </c>
    </row>
    <row r="475" spans="1:22" s="34" customFormat="1" ht="84" x14ac:dyDescent="0.25">
      <c r="B475" s="31">
        <f t="shared" si="19"/>
        <v>10</v>
      </c>
      <c r="C475" s="31" t="s">
        <v>785</v>
      </c>
      <c r="D475" s="31" t="s">
        <v>778</v>
      </c>
      <c r="E475" s="31" t="s">
        <v>334</v>
      </c>
      <c r="F475" s="31" t="s">
        <v>347</v>
      </c>
      <c r="G475" s="31" t="s">
        <v>356</v>
      </c>
      <c r="H475" s="31" t="s">
        <v>715</v>
      </c>
      <c r="I475" s="31" t="s">
        <v>305</v>
      </c>
      <c r="J475" s="33">
        <v>52772825</v>
      </c>
      <c r="K475" s="33">
        <v>38280000</v>
      </c>
      <c r="L475" s="31" t="s">
        <v>714</v>
      </c>
      <c r="M475" s="31" t="s">
        <v>357</v>
      </c>
      <c r="N475" s="31" t="s">
        <v>57</v>
      </c>
      <c r="O475" s="60" t="s">
        <v>866</v>
      </c>
      <c r="P475" s="61" t="s">
        <v>867</v>
      </c>
      <c r="Q475" s="61" t="s">
        <v>868</v>
      </c>
      <c r="R475" s="61" t="s">
        <v>868</v>
      </c>
      <c r="S475" s="61" t="s">
        <v>869</v>
      </c>
      <c r="T475" s="61" t="s">
        <v>869</v>
      </c>
      <c r="U475" s="61" t="s">
        <v>869</v>
      </c>
      <c r="V475" s="61" t="s">
        <v>887</v>
      </c>
    </row>
    <row r="476" spans="1:22" s="25" customFormat="1" ht="93" x14ac:dyDescent="0.25">
      <c r="A476" s="21"/>
      <c r="B476" s="22">
        <v>10</v>
      </c>
      <c r="C476" s="22" t="s">
        <v>785</v>
      </c>
      <c r="D476" s="22" t="s">
        <v>778</v>
      </c>
      <c r="E476" s="22" t="s">
        <v>926</v>
      </c>
      <c r="F476" s="22"/>
      <c r="G476" s="22"/>
      <c r="H476" s="22"/>
      <c r="I476" s="22"/>
      <c r="J476" s="24">
        <f>SUM(J466:J475)</f>
        <v>971381699</v>
      </c>
      <c r="K476" s="24">
        <f>SUM(K466:K475)</f>
        <v>764030000</v>
      </c>
      <c r="L476" s="22"/>
      <c r="M476" s="22"/>
      <c r="N476" s="23"/>
      <c r="O476" s="70"/>
      <c r="P476" s="71"/>
      <c r="Q476" s="71"/>
      <c r="R476" s="71"/>
      <c r="S476" s="71"/>
      <c r="T476" s="71"/>
      <c r="U476" s="70"/>
      <c r="V476" s="70"/>
    </row>
    <row r="477" spans="1:22" s="34" customFormat="1" ht="126" x14ac:dyDescent="0.25">
      <c r="B477" s="31">
        <v>1</v>
      </c>
      <c r="C477" s="31" t="s">
        <v>779</v>
      </c>
      <c r="D477" s="31" t="s">
        <v>853</v>
      </c>
      <c r="E477" s="31" t="s">
        <v>360</v>
      </c>
      <c r="F477" s="31" t="s">
        <v>361</v>
      </c>
      <c r="G477" s="31" t="s">
        <v>362</v>
      </c>
      <c r="H477" s="31" t="s">
        <v>363</v>
      </c>
      <c r="I477" s="31" t="s">
        <v>474</v>
      </c>
      <c r="J477" s="301">
        <v>2937775940</v>
      </c>
      <c r="K477" s="301">
        <v>2345110376</v>
      </c>
      <c r="L477" s="31" t="s">
        <v>74</v>
      </c>
      <c r="M477" s="31" t="s">
        <v>364</v>
      </c>
      <c r="N477" s="31" t="s">
        <v>56</v>
      </c>
      <c r="O477" s="60" t="s">
        <v>866</v>
      </c>
      <c r="P477" s="60" t="s">
        <v>874</v>
      </c>
      <c r="Q477" s="54" t="s">
        <v>10</v>
      </c>
      <c r="R477" s="54" t="s">
        <v>10</v>
      </c>
      <c r="S477" s="54" t="s">
        <v>10</v>
      </c>
      <c r="T477" s="54" t="s">
        <v>10</v>
      </c>
      <c r="U477" s="54" t="s">
        <v>10</v>
      </c>
      <c r="V477" s="61" t="s">
        <v>893</v>
      </c>
    </row>
    <row r="478" spans="1:22" s="34" customFormat="1" ht="126" x14ac:dyDescent="0.25">
      <c r="B478" s="31">
        <f>B477+1</f>
        <v>2</v>
      </c>
      <c r="C478" s="31" t="s">
        <v>779</v>
      </c>
      <c r="D478" s="31" t="s">
        <v>853</v>
      </c>
      <c r="E478" s="31" t="s">
        <v>360</v>
      </c>
      <c r="F478" s="31" t="s">
        <v>365</v>
      </c>
      <c r="G478" s="31" t="s">
        <v>366</v>
      </c>
      <c r="H478" s="31" t="s">
        <v>363</v>
      </c>
      <c r="I478" s="31" t="s">
        <v>474</v>
      </c>
      <c r="J478" s="301"/>
      <c r="K478" s="301"/>
      <c r="L478" s="31" t="s">
        <v>74</v>
      </c>
      <c r="M478" s="31" t="s">
        <v>367</v>
      </c>
      <c r="N478" s="31" t="s">
        <v>56</v>
      </c>
      <c r="O478" s="60" t="s">
        <v>866</v>
      </c>
      <c r="P478" s="60" t="s">
        <v>872</v>
      </c>
      <c r="Q478" s="54" t="s">
        <v>10</v>
      </c>
      <c r="R478" s="54" t="s">
        <v>10</v>
      </c>
      <c r="S478" s="54" t="s">
        <v>10</v>
      </c>
      <c r="T478" s="54" t="s">
        <v>10</v>
      </c>
      <c r="U478" s="54" t="s">
        <v>10</v>
      </c>
      <c r="V478" s="61" t="s">
        <v>893</v>
      </c>
    </row>
    <row r="479" spans="1:22" s="34" customFormat="1" ht="126" x14ac:dyDescent="0.25">
      <c r="B479" s="31">
        <f t="shared" ref="B479:B492" si="20">B478+1</f>
        <v>3</v>
      </c>
      <c r="C479" s="31" t="s">
        <v>779</v>
      </c>
      <c r="D479" s="31" t="s">
        <v>853</v>
      </c>
      <c r="E479" s="31" t="s">
        <v>360</v>
      </c>
      <c r="F479" s="31" t="s">
        <v>859</v>
      </c>
      <c r="G479" s="31" t="s">
        <v>860</v>
      </c>
      <c r="H479" s="31" t="s">
        <v>363</v>
      </c>
      <c r="I479" s="31" t="s">
        <v>474</v>
      </c>
      <c r="J479" s="301"/>
      <c r="K479" s="301"/>
      <c r="L479" s="31" t="s">
        <v>834</v>
      </c>
      <c r="M479" s="31" t="s">
        <v>364</v>
      </c>
      <c r="N479" s="31" t="s">
        <v>56</v>
      </c>
      <c r="O479" s="60" t="s">
        <v>866</v>
      </c>
      <c r="P479" s="60" t="s">
        <v>869</v>
      </c>
      <c r="Q479" s="54" t="s">
        <v>10</v>
      </c>
      <c r="R479" s="54" t="s">
        <v>10</v>
      </c>
      <c r="S479" s="54" t="s">
        <v>10</v>
      </c>
      <c r="T479" s="54" t="s">
        <v>10</v>
      </c>
      <c r="U479" s="54" t="s">
        <v>10</v>
      </c>
      <c r="V479" s="61" t="s">
        <v>893</v>
      </c>
    </row>
    <row r="480" spans="1:22" s="34" customFormat="1" ht="147" x14ac:dyDescent="0.25">
      <c r="B480" s="31">
        <f t="shared" si="20"/>
        <v>4</v>
      </c>
      <c r="C480" s="31" t="s">
        <v>779</v>
      </c>
      <c r="D480" s="31" t="s">
        <v>853</v>
      </c>
      <c r="E480" s="31" t="s">
        <v>161</v>
      </c>
      <c r="F480" s="31" t="s">
        <v>368</v>
      </c>
      <c r="G480" s="31" t="s">
        <v>369</v>
      </c>
      <c r="H480" s="31" t="s">
        <v>370</v>
      </c>
      <c r="I480" s="31" t="s">
        <v>474</v>
      </c>
      <c r="J480" s="301">
        <v>480000000</v>
      </c>
      <c r="K480" s="301">
        <v>240000000</v>
      </c>
      <c r="L480" s="31" t="s">
        <v>476</v>
      </c>
      <c r="M480" s="31" t="s">
        <v>371</v>
      </c>
      <c r="N480" s="31" t="s">
        <v>56</v>
      </c>
      <c r="O480" s="60" t="s">
        <v>866</v>
      </c>
      <c r="P480" s="61" t="s">
        <v>868</v>
      </c>
      <c r="Q480" s="54" t="s">
        <v>10</v>
      </c>
      <c r="R480" s="54" t="s">
        <v>10</v>
      </c>
      <c r="S480" s="54" t="s">
        <v>10</v>
      </c>
      <c r="T480" s="54" t="s">
        <v>10</v>
      </c>
      <c r="U480" s="54" t="s">
        <v>10</v>
      </c>
      <c r="V480" s="61" t="s">
        <v>893</v>
      </c>
    </row>
    <row r="481" spans="1:22" s="34" customFormat="1" ht="147" x14ac:dyDescent="0.25">
      <c r="B481" s="31">
        <f t="shared" si="20"/>
        <v>5</v>
      </c>
      <c r="C481" s="31" t="s">
        <v>779</v>
      </c>
      <c r="D481" s="31" t="s">
        <v>853</v>
      </c>
      <c r="E481" s="31" t="s">
        <v>161</v>
      </c>
      <c r="F481" s="31" t="s">
        <v>861</v>
      </c>
      <c r="G481" s="31" t="s">
        <v>862</v>
      </c>
      <c r="H481" s="31" t="s">
        <v>370</v>
      </c>
      <c r="I481" s="31" t="s">
        <v>474</v>
      </c>
      <c r="J481" s="301"/>
      <c r="K481" s="301"/>
      <c r="L481" s="31" t="s">
        <v>476</v>
      </c>
      <c r="M481" s="31" t="s">
        <v>372</v>
      </c>
      <c r="N481" s="31" t="s">
        <v>56</v>
      </c>
      <c r="O481" s="60" t="s">
        <v>866</v>
      </c>
      <c r="P481" s="61" t="s">
        <v>868</v>
      </c>
      <c r="Q481" s="54" t="s">
        <v>10</v>
      </c>
      <c r="R481" s="54" t="s">
        <v>10</v>
      </c>
      <c r="S481" s="54" t="s">
        <v>10</v>
      </c>
      <c r="T481" s="54" t="s">
        <v>10</v>
      </c>
      <c r="U481" s="54" t="s">
        <v>10</v>
      </c>
      <c r="V481" s="61" t="s">
        <v>893</v>
      </c>
    </row>
    <row r="482" spans="1:22" s="34" customFormat="1" ht="273" x14ac:dyDescent="0.25">
      <c r="B482" s="31">
        <f t="shared" si="20"/>
        <v>6</v>
      </c>
      <c r="C482" s="31" t="s">
        <v>779</v>
      </c>
      <c r="D482" s="31" t="s">
        <v>853</v>
      </c>
      <c r="E482" s="31" t="s">
        <v>11</v>
      </c>
      <c r="F482" s="31" t="s">
        <v>373</v>
      </c>
      <c r="G482" s="31" t="s">
        <v>374</v>
      </c>
      <c r="H482" s="31" t="s">
        <v>375</v>
      </c>
      <c r="I482" s="31" t="s">
        <v>474</v>
      </c>
      <c r="J482" s="33">
        <v>123529412</v>
      </c>
      <c r="K482" s="33">
        <v>105000000</v>
      </c>
      <c r="L482" s="31" t="s">
        <v>74</v>
      </c>
      <c r="M482" s="31" t="s">
        <v>780</v>
      </c>
      <c r="N482" s="31" t="s">
        <v>56</v>
      </c>
      <c r="O482" s="60" t="s">
        <v>866</v>
      </c>
      <c r="P482" s="60" t="s">
        <v>872</v>
      </c>
      <c r="Q482" s="54" t="s">
        <v>10</v>
      </c>
      <c r="R482" s="54" t="s">
        <v>10</v>
      </c>
      <c r="S482" s="54" t="s">
        <v>10</v>
      </c>
      <c r="T482" s="54" t="s">
        <v>10</v>
      </c>
      <c r="U482" s="54" t="s">
        <v>10</v>
      </c>
      <c r="V482" s="61" t="s">
        <v>893</v>
      </c>
    </row>
    <row r="483" spans="1:22" s="34" customFormat="1" ht="273" x14ac:dyDescent="0.25">
      <c r="B483" s="31">
        <f t="shared" si="20"/>
        <v>7</v>
      </c>
      <c r="C483" s="31" t="s">
        <v>779</v>
      </c>
      <c r="D483" s="31" t="s">
        <v>853</v>
      </c>
      <c r="E483" s="31" t="s">
        <v>164</v>
      </c>
      <c r="F483" s="31" t="s">
        <v>376</v>
      </c>
      <c r="G483" s="31" t="s">
        <v>377</v>
      </c>
      <c r="H483" s="31" t="s">
        <v>375</v>
      </c>
      <c r="I483" s="31" t="s">
        <v>474</v>
      </c>
      <c r="J483" s="33">
        <v>29411765</v>
      </c>
      <c r="K483" s="33">
        <v>25000000</v>
      </c>
      <c r="L483" s="31" t="s">
        <v>74</v>
      </c>
      <c r="M483" s="31" t="s">
        <v>854</v>
      </c>
      <c r="N483" s="31" t="s">
        <v>56</v>
      </c>
      <c r="O483" s="60" t="s">
        <v>866</v>
      </c>
      <c r="P483" s="60" t="s">
        <v>872</v>
      </c>
      <c r="Q483" s="54" t="s">
        <v>10</v>
      </c>
      <c r="R483" s="54" t="s">
        <v>10</v>
      </c>
      <c r="S483" s="54" t="s">
        <v>10</v>
      </c>
      <c r="T483" s="54" t="s">
        <v>10</v>
      </c>
      <c r="U483" s="54" t="s">
        <v>10</v>
      </c>
      <c r="V483" s="61" t="s">
        <v>893</v>
      </c>
    </row>
    <row r="484" spans="1:22" s="34" customFormat="1" ht="273" x14ac:dyDescent="0.25">
      <c r="B484" s="31">
        <f t="shared" si="20"/>
        <v>8</v>
      </c>
      <c r="C484" s="31" t="s">
        <v>779</v>
      </c>
      <c r="D484" s="31" t="s">
        <v>853</v>
      </c>
      <c r="E484" s="31" t="s">
        <v>378</v>
      </c>
      <c r="F484" s="31" t="s">
        <v>379</v>
      </c>
      <c r="G484" s="31" t="s">
        <v>380</v>
      </c>
      <c r="H484" s="31" t="s">
        <v>375</v>
      </c>
      <c r="I484" s="31" t="s">
        <v>474</v>
      </c>
      <c r="J484" s="33">
        <v>47058824</v>
      </c>
      <c r="K484" s="33">
        <v>40000000</v>
      </c>
      <c r="L484" s="31" t="s">
        <v>74</v>
      </c>
      <c r="M484" s="31" t="s">
        <v>854</v>
      </c>
      <c r="N484" s="31" t="s">
        <v>56</v>
      </c>
      <c r="O484" s="60" t="s">
        <v>866</v>
      </c>
      <c r="P484" s="60" t="s">
        <v>872</v>
      </c>
      <c r="Q484" s="54" t="s">
        <v>10</v>
      </c>
      <c r="R484" s="54" t="s">
        <v>10</v>
      </c>
      <c r="S484" s="54" t="s">
        <v>10</v>
      </c>
      <c r="T484" s="54" t="s">
        <v>10</v>
      </c>
      <c r="U484" s="54" t="s">
        <v>10</v>
      </c>
      <c r="V484" s="61" t="s">
        <v>893</v>
      </c>
    </row>
    <row r="485" spans="1:22" s="34" customFormat="1" ht="210" x14ac:dyDescent="0.25">
      <c r="B485" s="31">
        <f t="shared" si="20"/>
        <v>9</v>
      </c>
      <c r="C485" s="31" t="s">
        <v>779</v>
      </c>
      <c r="D485" s="31" t="s">
        <v>853</v>
      </c>
      <c r="E485" s="31" t="s">
        <v>175</v>
      </c>
      <c r="F485" s="31" t="s">
        <v>381</v>
      </c>
      <c r="G485" s="31" t="s">
        <v>382</v>
      </c>
      <c r="H485" s="31" t="s">
        <v>383</v>
      </c>
      <c r="I485" s="31" t="s">
        <v>474</v>
      </c>
      <c r="J485" s="33">
        <v>294352445</v>
      </c>
      <c r="K485" s="33">
        <v>250199578</v>
      </c>
      <c r="L485" s="31" t="s">
        <v>74</v>
      </c>
      <c r="M485" s="31" t="s">
        <v>894</v>
      </c>
      <c r="N485" s="31" t="s">
        <v>56</v>
      </c>
      <c r="O485" s="60" t="s">
        <v>866</v>
      </c>
      <c r="P485" s="61" t="s">
        <v>871</v>
      </c>
      <c r="Q485" s="54" t="s">
        <v>10</v>
      </c>
      <c r="R485" s="54" t="s">
        <v>10</v>
      </c>
      <c r="S485" s="54" t="s">
        <v>10</v>
      </c>
      <c r="T485" s="54" t="s">
        <v>10</v>
      </c>
      <c r="U485" s="54" t="s">
        <v>10</v>
      </c>
      <c r="V485" s="61" t="s">
        <v>893</v>
      </c>
    </row>
    <row r="486" spans="1:22" s="34" customFormat="1" ht="210" x14ac:dyDescent="0.25">
      <c r="B486" s="31">
        <f t="shared" si="20"/>
        <v>10</v>
      </c>
      <c r="C486" s="31" t="s">
        <v>779</v>
      </c>
      <c r="D486" s="31" t="s">
        <v>853</v>
      </c>
      <c r="E486" s="31" t="s">
        <v>175</v>
      </c>
      <c r="F486" s="31" t="s">
        <v>384</v>
      </c>
      <c r="G486" s="31" t="s">
        <v>385</v>
      </c>
      <c r="H486" s="31" t="s">
        <v>383</v>
      </c>
      <c r="I486" s="31" t="s">
        <v>474</v>
      </c>
      <c r="J486" s="33">
        <v>223529412</v>
      </c>
      <c r="K486" s="33">
        <v>190000000</v>
      </c>
      <c r="L486" s="31" t="s">
        <v>74</v>
      </c>
      <c r="M486" s="31" t="s">
        <v>386</v>
      </c>
      <c r="N486" s="31" t="s">
        <v>56</v>
      </c>
      <c r="O486" s="60" t="s">
        <v>866</v>
      </c>
      <c r="P486" s="61" t="s">
        <v>871</v>
      </c>
      <c r="Q486" s="54" t="s">
        <v>10</v>
      </c>
      <c r="R486" s="54" t="s">
        <v>10</v>
      </c>
      <c r="S486" s="54" t="s">
        <v>10</v>
      </c>
      <c r="T486" s="54" t="s">
        <v>10</v>
      </c>
      <c r="U486" s="54" t="s">
        <v>10</v>
      </c>
      <c r="V486" s="61" t="s">
        <v>893</v>
      </c>
    </row>
    <row r="487" spans="1:22" s="34" customFormat="1" ht="147" x14ac:dyDescent="0.25">
      <c r="B487" s="31">
        <f t="shared" si="20"/>
        <v>11</v>
      </c>
      <c r="C487" s="31" t="s">
        <v>779</v>
      </c>
      <c r="D487" s="31" t="s">
        <v>853</v>
      </c>
      <c r="E487" s="31" t="s">
        <v>12</v>
      </c>
      <c r="F487" s="31" t="s">
        <v>387</v>
      </c>
      <c r="G487" s="31" t="s">
        <v>388</v>
      </c>
      <c r="H487" s="31" t="s">
        <v>389</v>
      </c>
      <c r="I487" s="31" t="s">
        <v>474</v>
      </c>
      <c r="J487" s="33">
        <v>135294118</v>
      </c>
      <c r="K487" s="33">
        <v>115000000</v>
      </c>
      <c r="L487" s="31" t="s">
        <v>74</v>
      </c>
      <c r="M487" s="31" t="s">
        <v>830</v>
      </c>
      <c r="N487" s="31" t="s">
        <v>57</v>
      </c>
      <c r="O487" s="60" t="s">
        <v>866</v>
      </c>
      <c r="P487" s="60" t="s">
        <v>872</v>
      </c>
      <c r="Q487" s="54" t="s">
        <v>10</v>
      </c>
      <c r="R487" s="54" t="s">
        <v>10</v>
      </c>
      <c r="S487" s="54" t="s">
        <v>10</v>
      </c>
      <c r="T487" s="54" t="s">
        <v>10</v>
      </c>
      <c r="U487" s="54" t="s">
        <v>10</v>
      </c>
      <c r="V487" s="61" t="s">
        <v>893</v>
      </c>
    </row>
    <row r="488" spans="1:22" s="34" customFormat="1" ht="147" x14ac:dyDescent="0.25">
      <c r="B488" s="31">
        <f t="shared" si="20"/>
        <v>12</v>
      </c>
      <c r="C488" s="31" t="s">
        <v>779</v>
      </c>
      <c r="D488" s="31" t="s">
        <v>853</v>
      </c>
      <c r="E488" s="31" t="s">
        <v>12</v>
      </c>
      <c r="F488" s="31" t="s">
        <v>390</v>
      </c>
      <c r="G488" s="31" t="s">
        <v>391</v>
      </c>
      <c r="H488" s="31" t="s">
        <v>389</v>
      </c>
      <c r="I488" s="31" t="s">
        <v>474</v>
      </c>
      <c r="J488" s="33">
        <v>355647059</v>
      </c>
      <c r="K488" s="33">
        <v>200300000</v>
      </c>
      <c r="L488" s="31" t="s">
        <v>476</v>
      </c>
      <c r="M488" s="31" t="s">
        <v>895</v>
      </c>
      <c r="N488" s="31" t="s">
        <v>57</v>
      </c>
      <c r="O488" s="60" t="s">
        <v>866</v>
      </c>
      <c r="P488" s="60" t="s">
        <v>872</v>
      </c>
      <c r="Q488" s="54" t="s">
        <v>10</v>
      </c>
      <c r="R488" s="54" t="s">
        <v>10</v>
      </c>
      <c r="S488" s="54" t="s">
        <v>10</v>
      </c>
      <c r="T488" s="54" t="s">
        <v>10</v>
      </c>
      <c r="U488" s="54" t="s">
        <v>10</v>
      </c>
      <c r="V488" s="61" t="s">
        <v>893</v>
      </c>
    </row>
    <row r="489" spans="1:22" s="34" customFormat="1" ht="168" x14ac:dyDescent="0.25">
      <c r="B489" s="31">
        <f t="shared" si="20"/>
        <v>13</v>
      </c>
      <c r="C489" s="31" t="s">
        <v>779</v>
      </c>
      <c r="D489" s="31" t="s">
        <v>853</v>
      </c>
      <c r="E489" s="31" t="s">
        <v>12</v>
      </c>
      <c r="F489" s="31" t="s">
        <v>392</v>
      </c>
      <c r="G489" s="31" t="s">
        <v>393</v>
      </c>
      <c r="H489" s="31" t="s">
        <v>394</v>
      </c>
      <c r="I489" s="31" t="s">
        <v>474</v>
      </c>
      <c r="J489" s="33">
        <v>11764706</v>
      </c>
      <c r="K489" s="33">
        <v>10000000</v>
      </c>
      <c r="L489" s="31" t="s">
        <v>74</v>
      </c>
      <c r="M489" s="31" t="s">
        <v>855</v>
      </c>
      <c r="N489" s="31" t="s">
        <v>56</v>
      </c>
      <c r="O489" s="60" t="s">
        <v>866</v>
      </c>
      <c r="P489" s="60" t="s">
        <v>872</v>
      </c>
      <c r="Q489" s="54" t="s">
        <v>10</v>
      </c>
      <c r="R489" s="54" t="s">
        <v>10</v>
      </c>
      <c r="S489" s="54" t="s">
        <v>10</v>
      </c>
      <c r="T489" s="54" t="s">
        <v>10</v>
      </c>
      <c r="U489" s="54" t="s">
        <v>10</v>
      </c>
      <c r="V489" s="61" t="s">
        <v>893</v>
      </c>
    </row>
    <row r="490" spans="1:22" s="34" customFormat="1" ht="273" x14ac:dyDescent="0.25">
      <c r="B490" s="31">
        <f t="shared" si="20"/>
        <v>14</v>
      </c>
      <c r="C490" s="31" t="s">
        <v>779</v>
      </c>
      <c r="D490" s="31" t="s">
        <v>853</v>
      </c>
      <c r="E490" s="31" t="s">
        <v>12</v>
      </c>
      <c r="F490" s="31" t="s">
        <v>395</v>
      </c>
      <c r="G490" s="31" t="s">
        <v>391</v>
      </c>
      <c r="H490" s="31" t="s">
        <v>396</v>
      </c>
      <c r="I490" s="31" t="s">
        <v>474</v>
      </c>
      <c r="J490" s="33">
        <v>58823530</v>
      </c>
      <c r="K490" s="33">
        <v>50000000</v>
      </c>
      <c r="L490" s="31" t="s">
        <v>74</v>
      </c>
      <c r="M490" s="31" t="s">
        <v>856</v>
      </c>
      <c r="N490" s="31" t="s">
        <v>56</v>
      </c>
      <c r="O490" s="60" t="s">
        <v>866</v>
      </c>
      <c r="P490" s="60" t="s">
        <v>872</v>
      </c>
      <c r="Q490" s="54" t="s">
        <v>10</v>
      </c>
      <c r="R490" s="54" t="s">
        <v>10</v>
      </c>
      <c r="S490" s="54" t="s">
        <v>10</v>
      </c>
      <c r="T490" s="54" t="s">
        <v>10</v>
      </c>
      <c r="U490" s="54" t="s">
        <v>10</v>
      </c>
      <c r="V490" s="61" t="s">
        <v>893</v>
      </c>
    </row>
    <row r="491" spans="1:22" s="34" customFormat="1" ht="126" x14ac:dyDescent="0.25">
      <c r="B491" s="31">
        <f t="shared" si="20"/>
        <v>15</v>
      </c>
      <c r="C491" s="31" t="s">
        <v>779</v>
      </c>
      <c r="D491" s="31" t="s">
        <v>853</v>
      </c>
      <c r="E491" s="31" t="s">
        <v>12</v>
      </c>
      <c r="F491" s="31" t="s">
        <v>397</v>
      </c>
      <c r="G491" s="31" t="s">
        <v>391</v>
      </c>
      <c r="H491" s="31" t="s">
        <v>398</v>
      </c>
      <c r="I491" s="31" t="s">
        <v>474</v>
      </c>
      <c r="J491" s="33">
        <v>176470588</v>
      </c>
      <c r="K491" s="33">
        <v>150000000</v>
      </c>
      <c r="L491" s="31" t="s">
        <v>74</v>
      </c>
      <c r="M491" s="31" t="s">
        <v>399</v>
      </c>
      <c r="N491" s="31" t="s">
        <v>57</v>
      </c>
      <c r="O491" s="60" t="s">
        <v>866</v>
      </c>
      <c r="P491" s="60" t="s">
        <v>872</v>
      </c>
      <c r="Q491" s="54" t="s">
        <v>10</v>
      </c>
      <c r="R491" s="54" t="s">
        <v>10</v>
      </c>
      <c r="S491" s="54" t="s">
        <v>10</v>
      </c>
      <c r="T491" s="54" t="s">
        <v>10</v>
      </c>
      <c r="U491" s="54" t="s">
        <v>10</v>
      </c>
      <c r="V491" s="61" t="s">
        <v>893</v>
      </c>
    </row>
    <row r="492" spans="1:22" s="34" customFormat="1" ht="126.75" thickBot="1" x14ac:dyDescent="0.3">
      <c r="B492" s="31">
        <f t="shared" si="20"/>
        <v>16</v>
      </c>
      <c r="C492" s="31" t="s">
        <v>779</v>
      </c>
      <c r="D492" s="31" t="s">
        <v>853</v>
      </c>
      <c r="E492" s="31" t="s">
        <v>12</v>
      </c>
      <c r="F492" s="31" t="s">
        <v>400</v>
      </c>
      <c r="G492" s="31" t="s">
        <v>391</v>
      </c>
      <c r="H492" s="31" t="s">
        <v>398</v>
      </c>
      <c r="I492" s="31" t="s">
        <v>474</v>
      </c>
      <c r="J492" s="33">
        <v>380545520</v>
      </c>
      <c r="K492" s="33">
        <v>323463692</v>
      </c>
      <c r="L492" s="31" t="s">
        <v>476</v>
      </c>
      <c r="M492" s="31" t="s">
        <v>401</v>
      </c>
      <c r="N492" s="31" t="s">
        <v>56</v>
      </c>
      <c r="O492" s="60" t="s">
        <v>867</v>
      </c>
      <c r="P492" s="60" t="s">
        <v>872</v>
      </c>
      <c r="Q492" s="54" t="s">
        <v>10</v>
      </c>
      <c r="R492" s="54" t="s">
        <v>10</v>
      </c>
      <c r="S492" s="54" t="s">
        <v>10</v>
      </c>
      <c r="T492" s="54" t="s">
        <v>10</v>
      </c>
      <c r="U492" s="54" t="s">
        <v>10</v>
      </c>
      <c r="V492" s="61" t="s">
        <v>893</v>
      </c>
    </row>
    <row r="493" spans="1:22" s="35" customFormat="1" ht="63.75" thickBot="1" x14ac:dyDescent="0.3">
      <c r="A493" s="87" t="s">
        <v>68</v>
      </c>
      <c r="B493" s="88">
        <v>16</v>
      </c>
      <c r="C493" s="88" t="s">
        <v>779</v>
      </c>
      <c r="D493" s="88" t="s">
        <v>938</v>
      </c>
      <c r="E493" s="88"/>
      <c r="F493" s="88"/>
      <c r="G493" s="88"/>
      <c r="H493" s="88"/>
      <c r="I493" s="88"/>
      <c r="J493" s="90">
        <f>SUM(J477:J492)</f>
        <v>5254203319</v>
      </c>
      <c r="K493" s="90">
        <f>SUM(K477:K492)</f>
        <v>4044073646</v>
      </c>
      <c r="L493" s="88"/>
      <c r="M493" s="88"/>
      <c r="N493" s="89"/>
      <c r="O493" s="78"/>
      <c r="P493" s="62"/>
      <c r="Q493" s="54" t="s">
        <v>10</v>
      </c>
      <c r="R493" s="54" t="s">
        <v>10</v>
      </c>
      <c r="S493" s="54" t="s">
        <v>10</v>
      </c>
      <c r="T493" s="54" t="s">
        <v>10</v>
      </c>
      <c r="U493" s="54" t="s">
        <v>10</v>
      </c>
      <c r="V493" s="78"/>
    </row>
    <row r="494" spans="1:22" s="34" customFormat="1" ht="105" x14ac:dyDescent="0.25">
      <c r="B494" s="31">
        <v>1</v>
      </c>
      <c r="C494" s="31" t="s">
        <v>857</v>
      </c>
      <c r="D494" s="31" t="s">
        <v>470</v>
      </c>
      <c r="E494" s="31" t="s">
        <v>13</v>
      </c>
      <c r="F494" s="31" t="s">
        <v>471</v>
      </c>
      <c r="G494" s="31" t="s">
        <v>404</v>
      </c>
      <c r="H494" s="31" t="s">
        <v>472</v>
      </c>
      <c r="I494" s="31" t="s">
        <v>473</v>
      </c>
      <c r="J494" s="33">
        <v>235294117.65000001</v>
      </c>
      <c r="K494" s="33">
        <v>200000000</v>
      </c>
      <c r="L494" s="31" t="s">
        <v>74</v>
      </c>
      <c r="M494" s="31" t="s">
        <v>781</v>
      </c>
      <c r="N494" s="31" t="s">
        <v>56</v>
      </c>
      <c r="O494" s="60" t="s">
        <v>866</v>
      </c>
      <c r="P494" s="78" t="s">
        <v>874</v>
      </c>
      <c r="Q494" s="62" t="s">
        <v>866</v>
      </c>
      <c r="R494" s="62" t="s">
        <v>881</v>
      </c>
      <c r="S494" s="62" t="s">
        <v>866</v>
      </c>
      <c r="T494" s="62" t="s">
        <v>881</v>
      </c>
      <c r="U494" s="54">
        <v>44197</v>
      </c>
      <c r="V494" s="61" t="s">
        <v>893</v>
      </c>
    </row>
    <row r="495" spans="1:22" s="34" customFormat="1" ht="126" x14ac:dyDescent="0.25">
      <c r="B495" s="31">
        <f>B494+1</f>
        <v>2</v>
      </c>
      <c r="C495" s="31" t="s">
        <v>857</v>
      </c>
      <c r="D495" s="31" t="s">
        <v>470</v>
      </c>
      <c r="E495" s="31" t="s">
        <v>13</v>
      </c>
      <c r="F495" s="31" t="s">
        <v>406</v>
      </c>
      <c r="G495" s="31" t="s">
        <v>407</v>
      </c>
      <c r="H495" s="31" t="s">
        <v>475</v>
      </c>
      <c r="I495" s="31" t="s">
        <v>474</v>
      </c>
      <c r="J495" s="33">
        <v>450000000</v>
      </c>
      <c r="K495" s="33">
        <v>225000000</v>
      </c>
      <c r="L495" s="31" t="s">
        <v>476</v>
      </c>
      <c r="M495" s="31" t="s">
        <v>483</v>
      </c>
      <c r="N495" s="31" t="s">
        <v>56</v>
      </c>
      <c r="O495" s="60" t="s">
        <v>866</v>
      </c>
      <c r="P495" s="78" t="s">
        <v>874</v>
      </c>
      <c r="Q495" s="62" t="s">
        <v>866</v>
      </c>
      <c r="R495" s="62" t="s">
        <v>881</v>
      </c>
      <c r="S495" s="62" t="s">
        <v>866</v>
      </c>
      <c r="T495" s="62" t="s">
        <v>881</v>
      </c>
      <c r="U495" s="54">
        <v>44197</v>
      </c>
      <c r="V495" s="61" t="s">
        <v>893</v>
      </c>
    </row>
    <row r="496" spans="1:22" s="34" customFormat="1" ht="84" x14ac:dyDescent="0.25">
      <c r="B496" s="31">
        <f t="shared" ref="B496:B506" si="21">B495+1</f>
        <v>3</v>
      </c>
      <c r="C496" s="31" t="s">
        <v>857</v>
      </c>
      <c r="D496" s="31" t="s">
        <v>470</v>
      </c>
      <c r="E496" s="31" t="s">
        <v>13</v>
      </c>
      <c r="F496" s="31" t="s">
        <v>409</v>
      </c>
      <c r="G496" s="31" t="s">
        <v>410</v>
      </c>
      <c r="H496" s="31" t="s">
        <v>472</v>
      </c>
      <c r="I496" s="31" t="s">
        <v>477</v>
      </c>
      <c r="J496" s="33">
        <v>318823529</v>
      </c>
      <c r="K496" s="33">
        <v>271000000</v>
      </c>
      <c r="L496" s="31" t="s">
        <v>476</v>
      </c>
      <c r="M496" s="31" t="s">
        <v>484</v>
      </c>
      <c r="N496" s="31" t="s">
        <v>56</v>
      </c>
      <c r="O496" s="60" t="s">
        <v>866</v>
      </c>
      <c r="P496" s="78" t="s">
        <v>874</v>
      </c>
      <c r="Q496" s="62" t="s">
        <v>866</v>
      </c>
      <c r="R496" s="62" t="s">
        <v>881</v>
      </c>
      <c r="S496" s="62" t="s">
        <v>866</v>
      </c>
      <c r="T496" s="62" t="s">
        <v>881</v>
      </c>
      <c r="U496" s="54">
        <v>44197</v>
      </c>
      <c r="V496" s="61" t="s">
        <v>893</v>
      </c>
    </row>
    <row r="497" spans="1:22" s="34" customFormat="1" ht="189" x14ac:dyDescent="0.25">
      <c r="B497" s="31">
        <f t="shared" si="21"/>
        <v>4</v>
      </c>
      <c r="C497" s="31" t="s">
        <v>857</v>
      </c>
      <c r="D497" s="31" t="s">
        <v>470</v>
      </c>
      <c r="E497" s="31" t="s">
        <v>13</v>
      </c>
      <c r="F497" s="31" t="s">
        <v>478</v>
      </c>
      <c r="G497" s="31" t="s">
        <v>407</v>
      </c>
      <c r="H497" s="31" t="s">
        <v>475</v>
      </c>
      <c r="I497" s="31" t="s">
        <v>474</v>
      </c>
      <c r="J497" s="33">
        <v>833625000</v>
      </c>
      <c r="K497" s="33">
        <v>333450000</v>
      </c>
      <c r="L497" s="31" t="s">
        <v>74</v>
      </c>
      <c r="M497" s="31" t="s">
        <v>782</v>
      </c>
      <c r="N497" s="31" t="s">
        <v>56</v>
      </c>
      <c r="O497" s="60" t="s">
        <v>866</v>
      </c>
      <c r="P497" s="78" t="s">
        <v>874</v>
      </c>
      <c r="Q497" s="62" t="s">
        <v>866</v>
      </c>
      <c r="R497" s="62" t="s">
        <v>881</v>
      </c>
      <c r="S497" s="62" t="s">
        <v>866</v>
      </c>
      <c r="T497" s="62" t="s">
        <v>881</v>
      </c>
      <c r="U497" s="54">
        <v>44197</v>
      </c>
      <c r="V497" s="61" t="s">
        <v>893</v>
      </c>
    </row>
    <row r="498" spans="1:22" s="34" customFormat="1" ht="63" x14ac:dyDescent="0.25">
      <c r="B498" s="31">
        <f t="shared" si="21"/>
        <v>5</v>
      </c>
      <c r="C498" s="31" t="s">
        <v>857</v>
      </c>
      <c r="D498" s="31" t="s">
        <v>470</v>
      </c>
      <c r="E498" s="31" t="s">
        <v>13</v>
      </c>
      <c r="F498" s="31" t="s">
        <v>411</v>
      </c>
      <c r="G498" s="31" t="s">
        <v>412</v>
      </c>
      <c r="H498" s="31"/>
      <c r="I498" s="31"/>
      <c r="J498" s="33">
        <v>100000000</v>
      </c>
      <c r="K498" s="33">
        <v>75000000</v>
      </c>
      <c r="L498" s="31" t="s">
        <v>476</v>
      </c>
      <c r="M498" s="31" t="s">
        <v>413</v>
      </c>
      <c r="N498" s="31" t="s">
        <v>56</v>
      </c>
      <c r="O498" s="60" t="s">
        <v>866</v>
      </c>
      <c r="P498" s="78" t="s">
        <v>874</v>
      </c>
      <c r="Q498" s="62" t="s">
        <v>866</v>
      </c>
      <c r="R498" s="62" t="s">
        <v>881</v>
      </c>
      <c r="S498" s="62" t="s">
        <v>866</v>
      </c>
      <c r="T498" s="62" t="s">
        <v>881</v>
      </c>
      <c r="U498" s="54">
        <v>44197</v>
      </c>
      <c r="V498" s="61" t="s">
        <v>893</v>
      </c>
    </row>
    <row r="499" spans="1:22" s="34" customFormat="1" ht="231" x14ac:dyDescent="0.25">
      <c r="B499" s="31">
        <f t="shared" si="21"/>
        <v>6</v>
      </c>
      <c r="C499" s="31" t="s">
        <v>857</v>
      </c>
      <c r="D499" s="31" t="s">
        <v>470</v>
      </c>
      <c r="E499" s="31" t="s">
        <v>13</v>
      </c>
      <c r="F499" s="31" t="s">
        <v>479</v>
      </c>
      <c r="G499" s="31" t="s">
        <v>407</v>
      </c>
      <c r="H499" s="31" t="s">
        <v>475</v>
      </c>
      <c r="I499" s="31" t="s">
        <v>474</v>
      </c>
      <c r="J499" s="33">
        <v>3628875000</v>
      </c>
      <c r="K499" s="33">
        <v>1451550000</v>
      </c>
      <c r="L499" s="31" t="s">
        <v>476</v>
      </c>
      <c r="M499" s="31" t="s">
        <v>782</v>
      </c>
      <c r="N499" s="31" t="s">
        <v>56</v>
      </c>
      <c r="O499" s="60" t="s">
        <v>866</v>
      </c>
      <c r="P499" s="78" t="s">
        <v>874</v>
      </c>
      <c r="Q499" s="62" t="s">
        <v>866</v>
      </c>
      <c r="R499" s="62" t="s">
        <v>881</v>
      </c>
      <c r="S499" s="62" t="s">
        <v>866</v>
      </c>
      <c r="T499" s="62" t="s">
        <v>881</v>
      </c>
      <c r="U499" s="54">
        <v>44197</v>
      </c>
      <c r="V499" s="61" t="s">
        <v>893</v>
      </c>
    </row>
    <row r="500" spans="1:22" s="34" customFormat="1" ht="189" x14ac:dyDescent="0.25">
      <c r="B500" s="31">
        <f t="shared" si="21"/>
        <v>7</v>
      </c>
      <c r="C500" s="31" t="s">
        <v>857</v>
      </c>
      <c r="D500" s="31" t="s">
        <v>470</v>
      </c>
      <c r="E500" s="31" t="s">
        <v>13</v>
      </c>
      <c r="F500" s="31" t="s">
        <v>414</v>
      </c>
      <c r="G500" s="31" t="s">
        <v>407</v>
      </c>
      <c r="H500" s="31" t="s">
        <v>475</v>
      </c>
      <c r="I500" s="31" t="s">
        <v>474</v>
      </c>
      <c r="J500" s="33">
        <v>157657500</v>
      </c>
      <c r="K500" s="33">
        <v>63063000</v>
      </c>
      <c r="L500" s="31" t="s">
        <v>74</v>
      </c>
      <c r="M500" s="31" t="s">
        <v>782</v>
      </c>
      <c r="N500" s="31" t="s">
        <v>56</v>
      </c>
      <c r="O500" s="60" t="s">
        <v>866</v>
      </c>
      <c r="P500" s="78" t="s">
        <v>874</v>
      </c>
      <c r="Q500" s="62" t="s">
        <v>866</v>
      </c>
      <c r="R500" s="62" t="s">
        <v>881</v>
      </c>
      <c r="S500" s="62" t="s">
        <v>866</v>
      </c>
      <c r="T500" s="62" t="s">
        <v>881</v>
      </c>
      <c r="U500" s="54">
        <v>44197</v>
      </c>
      <c r="V500" s="61" t="s">
        <v>893</v>
      </c>
    </row>
    <row r="501" spans="1:22" s="34" customFormat="1" ht="189" x14ac:dyDescent="0.25">
      <c r="B501" s="31">
        <f t="shared" si="21"/>
        <v>8</v>
      </c>
      <c r="C501" s="31" t="s">
        <v>857</v>
      </c>
      <c r="D501" s="31" t="s">
        <v>470</v>
      </c>
      <c r="E501" s="31" t="s">
        <v>13</v>
      </c>
      <c r="F501" s="31" t="s">
        <v>415</v>
      </c>
      <c r="G501" s="31" t="s">
        <v>405</v>
      </c>
      <c r="H501" s="31" t="s">
        <v>475</v>
      </c>
      <c r="I501" s="31" t="s">
        <v>474</v>
      </c>
      <c r="J501" s="33">
        <v>592342500</v>
      </c>
      <c r="K501" s="33">
        <v>236937000</v>
      </c>
      <c r="L501" s="31" t="s">
        <v>74</v>
      </c>
      <c r="M501" s="31" t="s">
        <v>782</v>
      </c>
      <c r="N501" s="31" t="s">
        <v>56</v>
      </c>
      <c r="O501" s="60" t="s">
        <v>866</v>
      </c>
      <c r="P501" s="78" t="s">
        <v>874</v>
      </c>
      <c r="Q501" s="62" t="s">
        <v>866</v>
      </c>
      <c r="R501" s="62" t="s">
        <v>881</v>
      </c>
      <c r="S501" s="62" t="s">
        <v>866</v>
      </c>
      <c r="T501" s="62" t="s">
        <v>881</v>
      </c>
      <c r="U501" s="54">
        <v>44197</v>
      </c>
      <c r="V501" s="61" t="s">
        <v>893</v>
      </c>
    </row>
    <row r="502" spans="1:22" s="34" customFormat="1" ht="105" x14ac:dyDescent="0.25">
      <c r="B502" s="31">
        <f t="shared" si="21"/>
        <v>9</v>
      </c>
      <c r="C502" s="31" t="s">
        <v>857</v>
      </c>
      <c r="D502" s="31" t="s">
        <v>470</v>
      </c>
      <c r="E502" s="31" t="s">
        <v>13</v>
      </c>
      <c r="F502" s="31" t="s">
        <v>416</v>
      </c>
      <c r="G502" s="31" t="s">
        <v>417</v>
      </c>
      <c r="H502" s="31" t="s">
        <v>475</v>
      </c>
      <c r="I502" s="31" t="s">
        <v>474</v>
      </c>
      <c r="J502" s="33">
        <v>177650000</v>
      </c>
      <c r="K502" s="33">
        <v>71060000</v>
      </c>
      <c r="L502" s="31" t="s">
        <v>74</v>
      </c>
      <c r="M502" s="31" t="s">
        <v>832</v>
      </c>
      <c r="N502" s="31" t="s">
        <v>56</v>
      </c>
      <c r="O502" s="60" t="s">
        <v>866</v>
      </c>
      <c r="P502" s="78" t="s">
        <v>874</v>
      </c>
      <c r="Q502" s="62" t="s">
        <v>866</v>
      </c>
      <c r="R502" s="62" t="s">
        <v>881</v>
      </c>
      <c r="S502" s="62" t="s">
        <v>866</v>
      </c>
      <c r="T502" s="62" t="s">
        <v>881</v>
      </c>
      <c r="U502" s="54">
        <v>44197</v>
      </c>
      <c r="V502" s="61" t="s">
        <v>893</v>
      </c>
    </row>
    <row r="503" spans="1:22" s="34" customFormat="1" ht="147" x14ac:dyDescent="0.25">
      <c r="B503" s="31">
        <f t="shared" si="21"/>
        <v>10</v>
      </c>
      <c r="C503" s="31" t="s">
        <v>857</v>
      </c>
      <c r="D503" s="31" t="s">
        <v>470</v>
      </c>
      <c r="E503" s="31" t="s">
        <v>13</v>
      </c>
      <c r="F503" s="31" t="s">
        <v>418</v>
      </c>
      <c r="G503" s="31" t="s">
        <v>405</v>
      </c>
      <c r="H503" s="31" t="s">
        <v>475</v>
      </c>
      <c r="I503" s="31" t="s">
        <v>474</v>
      </c>
      <c r="J503" s="33">
        <v>72350000</v>
      </c>
      <c r="K503" s="33">
        <v>28940000</v>
      </c>
      <c r="L503" s="31" t="s">
        <v>74</v>
      </c>
      <c r="M503" s="31" t="s">
        <v>832</v>
      </c>
      <c r="N503" s="31" t="s">
        <v>56</v>
      </c>
      <c r="O503" s="60" t="s">
        <v>866</v>
      </c>
      <c r="P503" s="78" t="s">
        <v>874</v>
      </c>
      <c r="Q503" s="62" t="s">
        <v>866</v>
      </c>
      <c r="R503" s="62" t="s">
        <v>881</v>
      </c>
      <c r="S503" s="62" t="s">
        <v>866</v>
      </c>
      <c r="T503" s="62" t="s">
        <v>881</v>
      </c>
      <c r="U503" s="54">
        <v>44197</v>
      </c>
      <c r="V503" s="61" t="s">
        <v>893</v>
      </c>
    </row>
    <row r="504" spans="1:22" s="34" customFormat="1" ht="147" x14ac:dyDescent="0.25">
      <c r="B504" s="31">
        <f t="shared" si="21"/>
        <v>11</v>
      </c>
      <c r="C504" s="31" t="s">
        <v>857</v>
      </c>
      <c r="D504" s="31" t="s">
        <v>470</v>
      </c>
      <c r="E504" s="31" t="s">
        <v>13</v>
      </c>
      <c r="F504" s="31" t="s">
        <v>480</v>
      </c>
      <c r="G504" s="31" t="s">
        <v>419</v>
      </c>
      <c r="H504" s="31" t="s">
        <v>475</v>
      </c>
      <c r="I504" s="31" t="s">
        <v>474</v>
      </c>
      <c r="J504" s="33">
        <v>1356380000</v>
      </c>
      <c r="K504" s="33">
        <v>678190000</v>
      </c>
      <c r="L504" s="31" t="s">
        <v>74</v>
      </c>
      <c r="M504" s="31" t="s">
        <v>783</v>
      </c>
      <c r="N504" s="31" t="s">
        <v>56</v>
      </c>
      <c r="O504" s="60" t="s">
        <v>866</v>
      </c>
      <c r="P504" s="78" t="s">
        <v>874</v>
      </c>
      <c r="Q504" s="62" t="s">
        <v>866</v>
      </c>
      <c r="R504" s="62" t="s">
        <v>881</v>
      </c>
      <c r="S504" s="62" t="s">
        <v>866</v>
      </c>
      <c r="T504" s="62" t="s">
        <v>881</v>
      </c>
      <c r="U504" s="54">
        <v>44197</v>
      </c>
      <c r="V504" s="61" t="s">
        <v>893</v>
      </c>
    </row>
    <row r="505" spans="1:22" s="34" customFormat="1" ht="147" x14ac:dyDescent="0.25">
      <c r="B505" s="31">
        <f t="shared" si="21"/>
        <v>12</v>
      </c>
      <c r="C505" s="31" t="s">
        <v>857</v>
      </c>
      <c r="D505" s="31" t="s">
        <v>470</v>
      </c>
      <c r="E505" s="31" t="s">
        <v>13</v>
      </c>
      <c r="F505" s="31" t="s">
        <v>481</v>
      </c>
      <c r="G505" s="31" t="s">
        <v>419</v>
      </c>
      <c r="H505" s="31" t="s">
        <v>475</v>
      </c>
      <c r="I505" s="31" t="s">
        <v>474</v>
      </c>
      <c r="J505" s="33">
        <v>1192650652</v>
      </c>
      <c r="K505" s="33">
        <v>596325326</v>
      </c>
      <c r="L505" s="31" t="s">
        <v>476</v>
      </c>
      <c r="M505" s="31" t="s">
        <v>783</v>
      </c>
      <c r="N505" s="31" t="s">
        <v>56</v>
      </c>
      <c r="O505" s="60" t="s">
        <v>866</v>
      </c>
      <c r="P505" s="78" t="s">
        <v>874</v>
      </c>
      <c r="Q505" s="62" t="s">
        <v>866</v>
      </c>
      <c r="R505" s="62" t="s">
        <v>881</v>
      </c>
      <c r="S505" s="62" t="s">
        <v>866</v>
      </c>
      <c r="T505" s="62" t="s">
        <v>881</v>
      </c>
      <c r="U505" s="54">
        <v>44197</v>
      </c>
      <c r="V505" s="61" t="s">
        <v>893</v>
      </c>
    </row>
    <row r="506" spans="1:22" s="34" customFormat="1" ht="147" x14ac:dyDescent="0.25">
      <c r="B506" s="31">
        <f t="shared" si="21"/>
        <v>13</v>
      </c>
      <c r="C506" s="31" t="s">
        <v>857</v>
      </c>
      <c r="D506" s="31" t="s">
        <v>470</v>
      </c>
      <c r="E506" s="31" t="s">
        <v>13</v>
      </c>
      <c r="F506" s="31" t="s">
        <v>482</v>
      </c>
      <c r="G506" s="31" t="s">
        <v>405</v>
      </c>
      <c r="H506" s="31" t="s">
        <v>475</v>
      </c>
      <c r="I506" s="31" t="s">
        <v>474</v>
      </c>
      <c r="J506" s="33">
        <v>294117648</v>
      </c>
      <c r="K506" s="33">
        <v>250000000</v>
      </c>
      <c r="L506" s="31" t="s">
        <v>74</v>
      </c>
      <c r="M506" s="31" t="s">
        <v>485</v>
      </c>
      <c r="N506" s="31" t="s">
        <v>56</v>
      </c>
      <c r="O506" s="60" t="s">
        <v>866</v>
      </c>
      <c r="P506" s="78" t="s">
        <v>874</v>
      </c>
      <c r="Q506" s="62" t="s">
        <v>866</v>
      </c>
      <c r="R506" s="62" t="s">
        <v>881</v>
      </c>
      <c r="S506" s="62" t="s">
        <v>866</v>
      </c>
      <c r="T506" s="62" t="s">
        <v>881</v>
      </c>
      <c r="U506" s="54">
        <v>44197</v>
      </c>
      <c r="V506" s="61" t="s">
        <v>893</v>
      </c>
    </row>
    <row r="507" spans="1:22" s="25" customFormat="1" ht="69.75" x14ac:dyDescent="0.25">
      <c r="A507" s="21"/>
      <c r="B507" s="22">
        <v>13</v>
      </c>
      <c r="C507" s="22" t="s">
        <v>857</v>
      </c>
      <c r="D507" s="22" t="s">
        <v>470</v>
      </c>
      <c r="E507" s="22" t="s">
        <v>912</v>
      </c>
      <c r="F507" s="22"/>
      <c r="G507" s="22"/>
      <c r="H507" s="22"/>
      <c r="I507" s="22"/>
      <c r="J507" s="24">
        <f>SUM(J494:J506)</f>
        <v>9409765946.6499996</v>
      </c>
      <c r="K507" s="24">
        <f>SUM(K494:K506)</f>
        <v>4480515326</v>
      </c>
      <c r="L507" s="22"/>
      <c r="M507" s="22"/>
      <c r="N507" s="23"/>
      <c r="O507" s="70"/>
      <c r="P507" s="71"/>
      <c r="Q507" s="71"/>
      <c r="R507" s="71"/>
      <c r="S507" s="71"/>
      <c r="T507" s="71"/>
      <c r="U507" s="70"/>
      <c r="V507" s="70"/>
    </row>
    <row r="508" spans="1:22" s="34" customFormat="1" ht="273" x14ac:dyDescent="0.25">
      <c r="B508" s="31">
        <v>1</v>
      </c>
      <c r="C508" s="31" t="s">
        <v>784</v>
      </c>
      <c r="D508" s="31" t="s">
        <v>717</v>
      </c>
      <c r="E508" s="31" t="s">
        <v>450</v>
      </c>
      <c r="F508" s="31" t="s">
        <v>440</v>
      </c>
      <c r="G508" s="31" t="s">
        <v>441</v>
      </c>
      <c r="H508" s="31" t="s">
        <v>88</v>
      </c>
      <c r="I508" s="31" t="s">
        <v>474</v>
      </c>
      <c r="J508" s="33">
        <v>573236366</v>
      </c>
      <c r="K508" s="33">
        <v>254169243</v>
      </c>
      <c r="L508" s="31" t="s">
        <v>74</v>
      </c>
      <c r="M508" s="31" t="s">
        <v>176</v>
      </c>
      <c r="N508" s="31" t="s">
        <v>442</v>
      </c>
      <c r="O508" s="75" t="s">
        <v>1290</v>
      </c>
      <c r="P508" s="61" t="s">
        <v>868</v>
      </c>
      <c r="Q508" s="61" t="s">
        <v>866</v>
      </c>
      <c r="R508" s="54" t="s">
        <v>1634</v>
      </c>
      <c r="S508" s="61" t="s">
        <v>866</v>
      </c>
      <c r="T508" s="61" t="s">
        <v>869</v>
      </c>
      <c r="U508" s="54">
        <v>44197</v>
      </c>
      <c r="V508" s="54" t="s">
        <v>1635</v>
      </c>
    </row>
    <row r="509" spans="1:22" s="34" customFormat="1" ht="147" x14ac:dyDescent="0.25">
      <c r="B509" s="31">
        <v>2</v>
      </c>
      <c r="C509" s="31" t="s">
        <v>784</v>
      </c>
      <c r="D509" s="31" t="s">
        <v>717</v>
      </c>
      <c r="E509" s="31" t="s">
        <v>450</v>
      </c>
      <c r="F509" s="31" t="s">
        <v>443</v>
      </c>
      <c r="G509" s="31" t="s">
        <v>444</v>
      </c>
      <c r="H509" s="31" t="s">
        <v>88</v>
      </c>
      <c r="I509" s="31" t="s">
        <v>474</v>
      </c>
      <c r="J509" s="33">
        <v>271621771</v>
      </c>
      <c r="K509" s="33">
        <v>142538630</v>
      </c>
      <c r="L509" s="31" t="s">
        <v>154</v>
      </c>
      <c r="M509" s="31" t="s">
        <v>176</v>
      </c>
      <c r="N509" s="31" t="s">
        <v>442</v>
      </c>
      <c r="O509" s="62" t="s">
        <v>1290</v>
      </c>
      <c r="P509" s="60" t="s">
        <v>877</v>
      </c>
      <c r="Q509" s="61" t="s">
        <v>866</v>
      </c>
      <c r="R509" s="54" t="s">
        <v>1636</v>
      </c>
      <c r="S509" s="61" t="s">
        <v>867</v>
      </c>
      <c r="T509" s="61" t="s">
        <v>877</v>
      </c>
      <c r="U509" s="54">
        <v>44197</v>
      </c>
      <c r="V509" s="61" t="s">
        <v>893</v>
      </c>
    </row>
    <row r="510" spans="1:22" s="34" customFormat="1" ht="147" x14ac:dyDescent="0.25">
      <c r="B510" s="31">
        <v>3</v>
      </c>
      <c r="C510" s="31" t="s">
        <v>784</v>
      </c>
      <c r="D510" s="31" t="s">
        <v>717</v>
      </c>
      <c r="E510" s="31" t="s">
        <v>450</v>
      </c>
      <c r="F510" s="31" t="s">
        <v>443</v>
      </c>
      <c r="G510" s="31" t="s">
        <v>445</v>
      </c>
      <c r="H510" s="31" t="s">
        <v>88</v>
      </c>
      <c r="I510" s="31" t="s">
        <v>474</v>
      </c>
      <c r="J510" s="33">
        <v>10000000</v>
      </c>
      <c r="K510" s="33">
        <f>J510*0.55</f>
        <v>5500000</v>
      </c>
      <c r="L510" s="31" t="s">
        <v>154</v>
      </c>
      <c r="M510" s="31" t="s">
        <v>446</v>
      </c>
      <c r="N510" s="31" t="s">
        <v>442</v>
      </c>
      <c r="O510" s="60" t="s">
        <v>867</v>
      </c>
      <c r="P510" s="62" t="s">
        <v>870</v>
      </c>
      <c r="Q510" s="61" t="s">
        <v>867</v>
      </c>
      <c r="R510" s="54" t="s">
        <v>1637</v>
      </c>
      <c r="S510" s="61" t="s">
        <v>868</v>
      </c>
      <c r="T510" s="61" t="s">
        <v>872</v>
      </c>
      <c r="U510" s="54">
        <v>44197</v>
      </c>
      <c r="V510" s="61" t="s">
        <v>893</v>
      </c>
    </row>
    <row r="511" spans="1:22" s="34" customFormat="1" ht="147" x14ac:dyDescent="0.25">
      <c r="B511" s="31">
        <v>4</v>
      </c>
      <c r="C511" s="31" t="s">
        <v>784</v>
      </c>
      <c r="D511" s="31" t="s">
        <v>717</v>
      </c>
      <c r="E511" s="31" t="s">
        <v>450</v>
      </c>
      <c r="F511" s="31" t="s">
        <v>443</v>
      </c>
      <c r="G511" s="31" t="s">
        <v>447</v>
      </c>
      <c r="H511" s="31" t="s">
        <v>88</v>
      </c>
      <c r="I511" s="31" t="s">
        <v>474</v>
      </c>
      <c r="J511" s="33">
        <v>9600000</v>
      </c>
      <c r="K511" s="33">
        <f>J511*0.55</f>
        <v>5280000</v>
      </c>
      <c r="L511" s="31" t="s">
        <v>154</v>
      </c>
      <c r="M511" s="31" t="s">
        <v>448</v>
      </c>
      <c r="N511" s="31" t="s">
        <v>442</v>
      </c>
      <c r="O511" s="60" t="s">
        <v>867</v>
      </c>
      <c r="P511" s="62" t="s">
        <v>870</v>
      </c>
      <c r="Q511" s="61" t="s">
        <v>867</v>
      </c>
      <c r="R511" s="54" t="s">
        <v>1637</v>
      </c>
      <c r="S511" s="61" t="s">
        <v>868</v>
      </c>
      <c r="T511" s="61" t="s">
        <v>872</v>
      </c>
      <c r="U511" s="54">
        <v>44197</v>
      </c>
      <c r="V511" s="61" t="s">
        <v>893</v>
      </c>
    </row>
    <row r="512" spans="1:22" s="34" customFormat="1" ht="147" x14ac:dyDescent="0.25">
      <c r="B512" s="31">
        <v>5</v>
      </c>
      <c r="C512" s="31" t="s">
        <v>784</v>
      </c>
      <c r="D512" s="31" t="s">
        <v>717</v>
      </c>
      <c r="E512" s="31" t="s">
        <v>450</v>
      </c>
      <c r="F512" s="31" t="s">
        <v>443</v>
      </c>
      <c r="G512" s="31" t="s">
        <v>449</v>
      </c>
      <c r="H512" s="31" t="s">
        <v>88</v>
      </c>
      <c r="I512" s="31" t="s">
        <v>474</v>
      </c>
      <c r="J512" s="33">
        <v>94972727</v>
      </c>
      <c r="K512" s="33">
        <v>50000000</v>
      </c>
      <c r="L512" s="31" t="s">
        <v>154</v>
      </c>
      <c r="M512" s="31" t="s">
        <v>833</v>
      </c>
      <c r="N512" s="31" t="s">
        <v>442</v>
      </c>
      <c r="O512" s="60" t="s">
        <v>867</v>
      </c>
      <c r="P512" s="60" t="s">
        <v>872</v>
      </c>
      <c r="Q512" s="61" t="s">
        <v>867</v>
      </c>
      <c r="R512" s="54" t="s">
        <v>1638</v>
      </c>
      <c r="S512" s="61" t="s">
        <v>868</v>
      </c>
      <c r="T512" s="61" t="s">
        <v>879</v>
      </c>
      <c r="U512" s="54">
        <v>44197</v>
      </c>
      <c r="V512" s="61" t="s">
        <v>893</v>
      </c>
    </row>
    <row r="513" spans="1:22" s="25" customFormat="1" ht="69.75" x14ac:dyDescent="0.25">
      <c r="A513" s="21"/>
      <c r="B513" s="22">
        <v>5</v>
      </c>
      <c r="C513" s="22" t="s">
        <v>784</v>
      </c>
      <c r="D513" s="22" t="s">
        <v>717</v>
      </c>
      <c r="E513" s="22" t="s">
        <v>913</v>
      </c>
      <c r="F513" s="22"/>
      <c r="G513" s="22"/>
      <c r="H513" s="22"/>
      <c r="I513" s="22"/>
      <c r="J513" s="24">
        <f>SUM(J508:J512)</f>
        <v>959430864</v>
      </c>
      <c r="K513" s="24">
        <f>SUM(K508:K512)</f>
        <v>457487873</v>
      </c>
      <c r="L513" s="22"/>
      <c r="M513" s="22"/>
      <c r="N513" s="23"/>
      <c r="O513" s="22"/>
      <c r="P513" s="23"/>
      <c r="Q513" s="23"/>
      <c r="R513" s="23"/>
      <c r="S513" s="23"/>
      <c r="T513" s="23"/>
      <c r="U513" s="22"/>
      <c r="V513" s="22"/>
    </row>
    <row r="514" spans="1:22" s="25" customFormat="1" x14ac:dyDescent="0.25">
      <c r="A514" s="21"/>
      <c r="B514" s="22"/>
      <c r="C514" s="22"/>
      <c r="D514" s="22"/>
      <c r="E514" s="22"/>
      <c r="F514" s="22"/>
      <c r="G514" s="22"/>
      <c r="H514" s="22"/>
      <c r="I514" s="22"/>
      <c r="J514" s="24"/>
      <c r="K514" s="24"/>
      <c r="L514" s="22"/>
      <c r="M514" s="22"/>
      <c r="N514" s="23"/>
      <c r="O514" s="22"/>
      <c r="P514" s="23"/>
      <c r="Q514" s="23"/>
      <c r="R514" s="23"/>
      <c r="S514" s="23"/>
      <c r="T514" s="23"/>
      <c r="U514" s="22"/>
      <c r="V514" s="22"/>
    </row>
    <row r="515" spans="1:22" s="30" customFormat="1" ht="46.5" x14ac:dyDescent="0.25">
      <c r="A515" s="18"/>
      <c r="B515" s="27">
        <f>B24+B81+B109+B137+B159+B205+B237+B259</f>
        <v>245</v>
      </c>
      <c r="C515" s="27" t="s">
        <v>914</v>
      </c>
      <c r="D515" s="27" t="s">
        <v>1639</v>
      </c>
      <c r="E515" s="27"/>
      <c r="F515" s="27"/>
      <c r="G515" s="27"/>
      <c r="H515" s="27"/>
      <c r="I515" s="27"/>
      <c r="J515" s="29">
        <f>J24+J81+J109+J137+J159+J205+J237+J259</f>
        <v>8851346514.9494114</v>
      </c>
      <c r="K515" s="29">
        <f>K24+K81+K109+K137+K159+K205+K237+K259</f>
        <v>6979966140.2890005</v>
      </c>
      <c r="L515" s="27"/>
      <c r="M515" s="27"/>
      <c r="N515" s="27"/>
      <c r="O515" s="27"/>
      <c r="P515" s="28"/>
      <c r="Q515" s="28"/>
      <c r="R515" s="28"/>
      <c r="S515" s="28"/>
      <c r="T515" s="28"/>
      <c r="U515" s="27"/>
      <c r="V515" s="91"/>
    </row>
    <row r="516" spans="1:22" s="30" customFormat="1" x14ac:dyDescent="0.25">
      <c r="A516" s="18"/>
      <c r="B516" s="27"/>
      <c r="C516" s="27"/>
      <c r="D516" s="27"/>
      <c r="E516" s="27"/>
      <c r="F516" s="27"/>
      <c r="G516" s="27"/>
      <c r="H516" s="27"/>
      <c r="I516" s="27"/>
      <c r="J516" s="29"/>
      <c r="K516" s="29"/>
      <c r="L516" s="27"/>
      <c r="M516" s="27"/>
      <c r="N516" s="27"/>
      <c r="O516" s="27"/>
      <c r="P516" s="28"/>
      <c r="Q516" s="28"/>
      <c r="R516" s="28"/>
      <c r="S516" s="28"/>
      <c r="T516" s="28"/>
      <c r="U516" s="27"/>
      <c r="V516" s="91"/>
    </row>
    <row r="517" spans="1:22" s="30" customFormat="1" x14ac:dyDescent="0.25">
      <c r="A517" s="18"/>
      <c r="B517" s="27"/>
      <c r="C517" s="27"/>
      <c r="D517" s="27"/>
      <c r="E517" s="27"/>
      <c r="F517" s="27"/>
      <c r="G517" s="27"/>
      <c r="H517" s="27"/>
      <c r="I517" s="27"/>
      <c r="J517" s="29"/>
      <c r="K517" s="29"/>
      <c r="L517" s="27"/>
      <c r="M517" s="27"/>
      <c r="N517" s="27"/>
      <c r="O517" s="27"/>
      <c r="P517" s="28"/>
      <c r="Q517" s="28"/>
      <c r="R517" s="28"/>
      <c r="S517" s="28"/>
      <c r="T517" s="28"/>
      <c r="U517" s="27"/>
      <c r="V517" s="91"/>
    </row>
    <row r="518" spans="1:22" s="30" customFormat="1" x14ac:dyDescent="0.25">
      <c r="A518" s="18"/>
      <c r="B518" s="27"/>
      <c r="C518" s="27"/>
      <c r="D518" s="27"/>
      <c r="E518" s="27"/>
      <c r="F518" s="27"/>
      <c r="G518" s="27"/>
      <c r="H518" s="27"/>
      <c r="I518" s="27"/>
      <c r="J518" s="29"/>
      <c r="K518" s="29"/>
      <c r="L518" s="27"/>
      <c r="M518" s="27"/>
      <c r="N518" s="27"/>
      <c r="O518" s="27"/>
      <c r="P518" s="28"/>
      <c r="Q518" s="28"/>
      <c r="R518" s="28"/>
      <c r="S518" s="28"/>
      <c r="T518" s="28"/>
      <c r="U518" s="27"/>
      <c r="V518" s="91"/>
    </row>
    <row r="519" spans="1:22" s="30" customFormat="1" ht="46.5" x14ac:dyDescent="0.25">
      <c r="A519" s="18"/>
      <c r="B519" s="27">
        <f>B347+B427+B446+B465+B476+B493+B507+B513</f>
        <v>245</v>
      </c>
      <c r="C519" s="27" t="s">
        <v>915</v>
      </c>
      <c r="D519" s="27" t="s">
        <v>1640</v>
      </c>
      <c r="E519" s="27"/>
      <c r="F519" s="27"/>
      <c r="G519" s="27"/>
      <c r="H519" s="27"/>
      <c r="I519" s="27"/>
      <c r="J519" s="29">
        <f>J347+J427+J446+J465+J476+J493+J507+J513</f>
        <v>27566010319.559288</v>
      </c>
      <c r="K519" s="29">
        <f>K347+K427+K446+K465+K476+K493+K507+K513</f>
        <v>16145706040.224411</v>
      </c>
      <c r="L519" s="27"/>
      <c r="M519" s="27"/>
      <c r="N519" s="27"/>
      <c r="O519" s="27"/>
      <c r="P519" s="28"/>
      <c r="Q519" s="28"/>
      <c r="R519" s="28"/>
      <c r="S519" s="28"/>
      <c r="T519" s="28"/>
      <c r="U519" s="27"/>
      <c r="V519" s="91"/>
    </row>
    <row r="520" spans="1:22" s="30" customFormat="1" x14ac:dyDescent="0.25">
      <c r="A520" s="18"/>
      <c r="B520" s="27"/>
      <c r="C520" s="27"/>
      <c r="D520" s="27"/>
      <c r="E520" s="27"/>
      <c r="F520" s="27"/>
      <c r="G520" s="27"/>
      <c r="H520" s="27"/>
      <c r="I520" s="27"/>
      <c r="J520" s="29"/>
      <c r="K520" s="29"/>
      <c r="L520" s="27"/>
      <c r="M520" s="27"/>
      <c r="N520" s="27"/>
      <c r="O520" s="27"/>
      <c r="P520" s="28"/>
      <c r="Q520" s="28"/>
      <c r="R520" s="28"/>
      <c r="S520" s="28"/>
      <c r="T520" s="28"/>
      <c r="U520" s="27"/>
      <c r="V520" s="91"/>
    </row>
    <row r="521" spans="1:22" s="30" customFormat="1" x14ac:dyDescent="0.25">
      <c r="A521" s="18"/>
      <c r="B521" s="27">
        <f>B515+B519</f>
        <v>490</v>
      </c>
      <c r="C521" s="27" t="s">
        <v>68</v>
      </c>
      <c r="D521" s="27" t="s">
        <v>1641</v>
      </c>
      <c r="E521" s="27"/>
      <c r="F521" s="27"/>
      <c r="G521" s="27"/>
      <c r="H521" s="27"/>
      <c r="I521" s="27"/>
      <c r="J521" s="29">
        <f>J515+J519+1</f>
        <v>36417356835.508698</v>
      </c>
      <c r="K521" s="29">
        <f>K515+K519-1</f>
        <v>23125672179.513412</v>
      </c>
      <c r="L521" s="27"/>
      <c r="M521" s="27"/>
      <c r="N521" s="27"/>
      <c r="O521" s="27"/>
      <c r="P521" s="28"/>
      <c r="Q521" s="28"/>
      <c r="R521" s="28"/>
      <c r="S521" s="28"/>
      <c r="T521" s="28"/>
      <c r="U521" s="27"/>
      <c r="V521" s="91"/>
    </row>
    <row r="522" spans="1:22" x14ac:dyDescent="0.25">
      <c r="C522" s="302" t="s">
        <v>1642</v>
      </c>
      <c r="D522" s="302"/>
      <c r="E522" s="302"/>
      <c r="F522" s="302"/>
      <c r="G522" s="302"/>
      <c r="H522" s="302"/>
      <c r="I522" s="302"/>
      <c r="J522" s="302"/>
    </row>
  </sheetData>
  <autoFilter ref="A6:V522" xr:uid="{00000000-0009-0000-0000-000001000000}"/>
  <mergeCells count="27">
    <mergeCell ref="D3:L3"/>
    <mergeCell ref="J434:J436"/>
    <mergeCell ref="K434:K436"/>
    <mergeCell ref="B437:B438"/>
    <mergeCell ref="E437:E438"/>
    <mergeCell ref="H437:H438"/>
    <mergeCell ref="I437:I438"/>
    <mergeCell ref="J437:J438"/>
    <mergeCell ref="K437:K438"/>
    <mergeCell ref="J443:J445"/>
    <mergeCell ref="K443:K445"/>
    <mergeCell ref="M437:M438"/>
    <mergeCell ref="O437:O438"/>
    <mergeCell ref="P437:P438"/>
    <mergeCell ref="T437:T438"/>
    <mergeCell ref="U437:U438"/>
    <mergeCell ref="V437:V438"/>
    <mergeCell ref="J440:J441"/>
    <mergeCell ref="K440:K441"/>
    <mergeCell ref="Q437:Q438"/>
    <mergeCell ref="R437:R438"/>
    <mergeCell ref="S437:S438"/>
    <mergeCell ref="J477:J479"/>
    <mergeCell ref="K477:K479"/>
    <mergeCell ref="J480:J481"/>
    <mergeCell ref="K480:K481"/>
    <mergeCell ref="C522:J522"/>
  </mergeCells>
  <pageMargins left="0.70866141732283472" right="0.70866141732283472" top="0.74803149606299213" bottom="0.74803149606299213" header="0.31496062992125984" footer="0.31496062992125984"/>
  <pageSetup paperSize="8"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0"/>
  <sheetViews>
    <sheetView view="pageBreakPreview" zoomScale="40" zoomScaleNormal="70" zoomScaleSheetLayoutView="40" workbookViewId="0">
      <pane xSplit="1" ySplit="6" topLeftCell="B38" activePane="bottomRight" state="frozen"/>
      <selection pane="topRight" activeCell="B1" sqref="B1"/>
      <selection pane="bottomLeft" activeCell="A7" sqref="A7"/>
      <selection pane="bottomRight" activeCell="B1" sqref="B1:R40"/>
    </sheetView>
  </sheetViews>
  <sheetFormatPr defaultColWidth="9.140625" defaultRowHeight="160.5" customHeight="1" x14ac:dyDescent="0.25"/>
  <cols>
    <col min="1" max="1" width="12.7109375" style="92" hidden="1" customWidth="1"/>
    <col min="2" max="2" width="10.28515625" style="93" customWidth="1"/>
    <col min="3" max="3" width="24.7109375" style="92" customWidth="1"/>
    <col min="4" max="4" width="0.28515625" style="92" customWidth="1"/>
    <col min="5" max="5" width="26" style="92" customWidth="1"/>
    <col min="6" max="6" width="73.85546875" style="162" customWidth="1"/>
    <col min="7" max="7" width="41.28515625" style="153" customWidth="1"/>
    <col min="8" max="8" width="25.5703125" style="153" hidden="1" customWidth="1"/>
    <col min="9" max="9" width="29.42578125" style="18" hidden="1" customWidth="1"/>
    <col min="10" max="10" width="34.42578125" style="20" customWidth="1"/>
    <col min="11" max="11" width="35.140625" style="20" customWidth="1"/>
    <col min="12" max="12" width="26.140625" style="153" customWidth="1"/>
    <col min="13" max="13" width="47.85546875" style="92" hidden="1" customWidth="1"/>
    <col min="14" max="14" width="28" style="92" customWidth="1"/>
    <col min="15" max="15" width="61" style="166" bestFit="1" customWidth="1"/>
    <col min="16" max="16" width="61" style="166" customWidth="1"/>
    <col min="17" max="17" width="51.7109375" style="166" customWidth="1"/>
    <col min="18" max="18" width="51.7109375" style="190" customWidth="1"/>
    <col min="19" max="19" width="35.28515625" style="94" hidden="1" customWidth="1"/>
    <col min="20" max="20" width="32.140625" style="94" hidden="1" customWidth="1"/>
    <col min="21" max="21" width="32" style="94" hidden="1" customWidth="1"/>
    <col min="22" max="22" width="36.42578125" style="94" hidden="1" customWidth="1"/>
    <col min="23" max="23" width="35.5703125" style="94" hidden="1" customWidth="1"/>
    <col min="24" max="24" width="35.28515625" style="45" hidden="1" customWidth="1"/>
    <col min="25" max="25" width="184" style="45" hidden="1" customWidth="1"/>
    <col min="26" max="26" width="0" style="92" hidden="1" customWidth="1"/>
    <col min="27" max="16384" width="9.140625" style="92"/>
  </cols>
  <sheetData>
    <row r="1" spans="1:25" s="18" customFormat="1" ht="105" customHeight="1" x14ac:dyDescent="0.25">
      <c r="B1" s="17"/>
      <c r="F1" s="153"/>
      <c r="G1" s="153"/>
      <c r="H1" s="164"/>
      <c r="J1" s="20"/>
      <c r="K1" s="20"/>
      <c r="L1" s="153"/>
      <c r="P1" s="193"/>
      <c r="Q1" s="193"/>
      <c r="R1" s="188"/>
      <c r="S1" s="44"/>
      <c r="T1" s="44"/>
      <c r="U1" s="44"/>
      <c r="V1" s="44"/>
      <c r="W1" s="44"/>
      <c r="X1" s="43"/>
      <c r="Y1" s="45"/>
    </row>
    <row r="2" spans="1:25" s="18" customFormat="1" ht="23.25" x14ac:dyDescent="0.25">
      <c r="B2" s="17"/>
      <c r="F2" s="153"/>
      <c r="G2" s="153"/>
      <c r="H2" s="164"/>
      <c r="J2" s="20"/>
      <c r="K2" s="20"/>
      <c r="L2" s="153"/>
      <c r="P2" s="193"/>
      <c r="Q2" s="193"/>
      <c r="R2" s="188"/>
      <c r="S2" s="44"/>
      <c r="T2" s="44"/>
      <c r="U2" s="44"/>
      <c r="V2" s="44"/>
      <c r="W2" s="44"/>
      <c r="X2" s="43"/>
      <c r="Y2" s="45"/>
    </row>
    <row r="3" spans="1:25" s="18" customFormat="1" ht="124.5" customHeight="1" x14ac:dyDescent="0.25">
      <c r="B3" s="17"/>
      <c r="D3" s="286" t="s">
        <v>1809</v>
      </c>
      <c r="E3" s="287"/>
      <c r="F3" s="287"/>
      <c r="G3" s="287"/>
      <c r="H3" s="287"/>
      <c r="I3" s="287"/>
      <c r="J3" s="287"/>
      <c r="K3" s="287"/>
      <c r="L3" s="287"/>
      <c r="O3" s="192"/>
      <c r="P3" s="193"/>
      <c r="Q3" s="193"/>
      <c r="R3" s="188"/>
      <c r="S3" s="44"/>
      <c r="T3" s="44"/>
      <c r="U3" s="44"/>
      <c r="V3" s="44"/>
      <c r="W3" s="44"/>
      <c r="X3" s="43"/>
      <c r="Y3" s="45"/>
    </row>
    <row r="4" spans="1:25" s="18" customFormat="1" ht="23.25" x14ac:dyDescent="0.25">
      <c r="B4" s="17"/>
      <c r="F4" s="153"/>
      <c r="G4" s="153"/>
      <c r="H4" s="164"/>
      <c r="J4" s="20"/>
      <c r="K4" s="20"/>
      <c r="L4" s="153"/>
      <c r="O4" s="165"/>
      <c r="P4" s="194"/>
      <c r="Q4" s="165"/>
      <c r="R4" s="188"/>
      <c r="S4" s="44"/>
      <c r="T4" s="44"/>
      <c r="U4" s="44"/>
      <c r="V4" s="44"/>
      <c r="W4" s="44"/>
      <c r="X4" s="43"/>
      <c r="Y4" s="45"/>
    </row>
    <row r="5" spans="1:25" s="18" customFormat="1" ht="24" thickBot="1" x14ac:dyDescent="0.3">
      <c r="B5" s="17"/>
      <c r="F5" s="153"/>
      <c r="G5" s="153"/>
      <c r="H5" s="164"/>
      <c r="J5" s="20"/>
      <c r="K5" s="20"/>
      <c r="L5" s="153"/>
      <c r="O5" s="165"/>
      <c r="P5" s="165"/>
      <c r="Q5" s="165"/>
      <c r="R5" s="188"/>
      <c r="S5" s="44"/>
      <c r="T5" s="44"/>
      <c r="U5" s="44"/>
      <c r="V5" s="44"/>
      <c r="W5" s="44"/>
      <c r="X5" s="43"/>
      <c r="Y5" s="45"/>
    </row>
    <row r="6" spans="1:25" s="38" customFormat="1" ht="153" customHeight="1" x14ac:dyDescent="0.25">
      <c r="B6" s="39" t="s">
        <v>0</v>
      </c>
      <c r="C6" s="39" t="s">
        <v>4</v>
      </c>
      <c r="D6" s="39" t="s">
        <v>738</v>
      </c>
      <c r="E6" s="39" t="s">
        <v>1</v>
      </c>
      <c r="F6" s="39" t="s">
        <v>2</v>
      </c>
      <c r="G6" s="39" t="s">
        <v>3</v>
      </c>
      <c r="H6" s="39" t="s">
        <v>43</v>
      </c>
      <c r="I6" s="39" t="s">
        <v>47</v>
      </c>
      <c r="J6" s="40" t="s">
        <v>1826</v>
      </c>
      <c r="K6" s="40" t="s">
        <v>1827</v>
      </c>
      <c r="L6" s="39" t="s">
        <v>55</v>
      </c>
      <c r="M6" s="39" t="s">
        <v>48</v>
      </c>
      <c r="N6" s="39" t="s">
        <v>46</v>
      </c>
      <c r="O6" s="39" t="s">
        <v>402</v>
      </c>
      <c r="P6" s="39" t="s">
        <v>1823</v>
      </c>
      <c r="Q6" s="40" t="s">
        <v>1824</v>
      </c>
      <c r="R6" s="189" t="s">
        <v>1825</v>
      </c>
      <c r="S6" s="39" t="s">
        <v>403</v>
      </c>
      <c r="T6" s="41" t="s">
        <v>49</v>
      </c>
      <c r="U6" s="41" t="s">
        <v>50</v>
      </c>
      <c r="V6" s="41" t="s">
        <v>44</v>
      </c>
      <c r="W6" s="41" t="s">
        <v>45</v>
      </c>
      <c r="X6" s="41" t="s">
        <v>51</v>
      </c>
      <c r="Y6" s="41" t="s">
        <v>52</v>
      </c>
    </row>
    <row r="7" spans="1:25" s="25" customFormat="1" ht="1.5" customHeight="1" x14ac:dyDescent="0.25">
      <c r="A7" s="21"/>
      <c r="B7" s="22">
        <v>10</v>
      </c>
      <c r="C7" s="22" t="s">
        <v>785</v>
      </c>
      <c r="D7" s="22" t="s">
        <v>778</v>
      </c>
      <c r="E7" s="22" t="s">
        <v>926</v>
      </c>
      <c r="F7" s="22"/>
      <c r="G7" s="22"/>
      <c r="H7" s="22"/>
      <c r="I7" s="22"/>
      <c r="J7" s="24" t="e">
        <f>SUM(#REF!)</f>
        <v>#REF!</v>
      </c>
      <c r="K7" s="24" t="e">
        <f>SUM(#REF!)</f>
        <v>#REF!</v>
      </c>
      <c r="L7" s="22"/>
      <c r="M7" s="22"/>
      <c r="N7" s="23"/>
      <c r="O7" s="46"/>
      <c r="P7" s="46"/>
      <c r="Q7" s="46"/>
      <c r="R7" s="46"/>
      <c r="S7" s="47"/>
      <c r="T7" s="47"/>
      <c r="U7" s="47"/>
      <c r="V7" s="47"/>
      <c r="W7" s="47"/>
      <c r="X7" s="46"/>
      <c r="Y7" s="46"/>
    </row>
    <row r="8" spans="1:25" s="115" customFormat="1" ht="141" customHeight="1" x14ac:dyDescent="0.25">
      <c r="B8" s="116">
        <v>1</v>
      </c>
      <c r="C8" s="116" t="s">
        <v>779</v>
      </c>
      <c r="D8" s="117"/>
      <c r="E8" s="116" t="s">
        <v>360</v>
      </c>
      <c r="F8" s="167" t="s">
        <v>1786</v>
      </c>
      <c r="G8" s="154" t="s">
        <v>860</v>
      </c>
      <c r="H8" s="154" t="s">
        <v>1658</v>
      </c>
      <c r="I8" s="116" t="s">
        <v>474</v>
      </c>
      <c r="J8" s="285">
        <v>2937775940</v>
      </c>
      <c r="K8" s="285">
        <v>2345110376</v>
      </c>
      <c r="L8" s="154" t="s">
        <v>834</v>
      </c>
      <c r="M8" s="116" t="s">
        <v>1749</v>
      </c>
      <c r="N8" s="154" t="s">
        <v>56</v>
      </c>
      <c r="O8" s="176" t="s">
        <v>1766</v>
      </c>
      <c r="P8" s="218">
        <v>931709627.33333337</v>
      </c>
      <c r="Q8" s="218">
        <v>741286792</v>
      </c>
      <c r="R8" s="218">
        <f>P8*3</f>
        <v>2795128882</v>
      </c>
      <c r="S8" s="118" t="s">
        <v>1746</v>
      </c>
      <c r="T8" s="119" t="s">
        <v>868</v>
      </c>
      <c r="U8" s="119" t="s">
        <v>871</v>
      </c>
      <c r="V8" s="119" t="s">
        <v>871</v>
      </c>
      <c r="W8" s="119" t="s">
        <v>872</v>
      </c>
      <c r="X8" s="119" t="s">
        <v>79</v>
      </c>
      <c r="Y8" s="120" t="s">
        <v>877</v>
      </c>
    </row>
    <row r="9" spans="1:25" s="115" customFormat="1" ht="141" customHeight="1" x14ac:dyDescent="0.25">
      <c r="B9" s="116">
        <v>2</v>
      </c>
      <c r="C9" s="116" t="s">
        <v>779</v>
      </c>
      <c r="D9" s="117"/>
      <c r="E9" s="116" t="s">
        <v>360</v>
      </c>
      <c r="F9" s="167" t="s">
        <v>1787</v>
      </c>
      <c r="G9" s="154" t="s">
        <v>1751</v>
      </c>
      <c r="H9" s="154" t="s">
        <v>1658</v>
      </c>
      <c r="I9" s="116" t="s">
        <v>474</v>
      </c>
      <c r="J9" s="285"/>
      <c r="K9" s="285"/>
      <c r="L9" s="154" t="s">
        <v>1828</v>
      </c>
      <c r="M9" s="116" t="s">
        <v>1750</v>
      </c>
      <c r="N9" s="154" t="s">
        <v>56</v>
      </c>
      <c r="O9" s="176" t="s">
        <v>1766</v>
      </c>
      <c r="P9" s="218">
        <v>12500000</v>
      </c>
      <c r="Q9" s="218">
        <v>10625000</v>
      </c>
      <c r="R9" s="218">
        <f t="shared" ref="R9:R14" si="0">P9*3</f>
        <v>37500000</v>
      </c>
      <c r="S9" s="118" t="s">
        <v>1746</v>
      </c>
      <c r="T9" s="119" t="s">
        <v>868</v>
      </c>
      <c r="U9" s="119" t="s">
        <v>871</v>
      </c>
      <c r="V9" s="119" t="s">
        <v>871</v>
      </c>
      <c r="W9" s="119" t="s">
        <v>872</v>
      </c>
      <c r="X9" s="119" t="s">
        <v>79</v>
      </c>
      <c r="Y9" s="120" t="s">
        <v>877</v>
      </c>
    </row>
    <row r="10" spans="1:25" s="121" customFormat="1" ht="160.5" customHeight="1" x14ac:dyDescent="0.25">
      <c r="B10" s="116">
        <v>3</v>
      </c>
      <c r="C10" s="116" t="s">
        <v>779</v>
      </c>
      <c r="D10" s="116" t="s">
        <v>853</v>
      </c>
      <c r="E10" s="116" t="s">
        <v>360</v>
      </c>
      <c r="F10" s="168" t="s">
        <v>1788</v>
      </c>
      <c r="G10" s="154" t="s">
        <v>1752</v>
      </c>
      <c r="H10" s="154" t="s">
        <v>1658</v>
      </c>
      <c r="I10" s="116" t="s">
        <v>474</v>
      </c>
      <c r="J10" s="285"/>
      <c r="K10" s="285"/>
      <c r="L10" s="154" t="s">
        <v>1829</v>
      </c>
      <c r="M10" s="116" t="s">
        <v>1753</v>
      </c>
      <c r="N10" s="154" t="s">
        <v>56</v>
      </c>
      <c r="O10" s="176" t="s">
        <v>1812</v>
      </c>
      <c r="P10" s="218">
        <v>931709627.33333337</v>
      </c>
      <c r="Q10" s="218">
        <v>741286792</v>
      </c>
      <c r="R10" s="218">
        <f t="shared" si="0"/>
        <v>2795128882</v>
      </c>
      <c r="S10" s="118" t="s">
        <v>868</v>
      </c>
      <c r="T10" s="119" t="s">
        <v>868</v>
      </c>
      <c r="U10" s="119" t="s">
        <v>869</v>
      </c>
      <c r="V10" s="119" t="s">
        <v>869</v>
      </c>
      <c r="W10" s="119" t="s">
        <v>870</v>
      </c>
      <c r="X10" s="119" t="s">
        <v>79</v>
      </c>
      <c r="Y10" s="120" t="s">
        <v>877</v>
      </c>
    </row>
    <row r="11" spans="1:25" s="121" customFormat="1" ht="160.5" customHeight="1" x14ac:dyDescent="0.25">
      <c r="B11" s="116">
        <v>4</v>
      </c>
      <c r="C11" s="116" t="s">
        <v>779</v>
      </c>
      <c r="D11" s="116" t="s">
        <v>853</v>
      </c>
      <c r="E11" s="116" t="s">
        <v>360</v>
      </c>
      <c r="F11" s="168" t="s">
        <v>1793</v>
      </c>
      <c r="G11" s="154" t="s">
        <v>1754</v>
      </c>
      <c r="H11" s="154" t="s">
        <v>1658</v>
      </c>
      <c r="I11" s="116" t="s">
        <v>474</v>
      </c>
      <c r="J11" s="285"/>
      <c r="K11" s="285"/>
      <c r="L11" s="154" t="s">
        <v>1755</v>
      </c>
      <c r="M11" s="116" t="s">
        <v>1753</v>
      </c>
      <c r="N11" s="154" t="s">
        <v>56</v>
      </c>
      <c r="O11" s="176" t="s">
        <v>1806</v>
      </c>
      <c r="P11" s="218">
        <v>931709627.33333337</v>
      </c>
      <c r="Q11" s="218">
        <v>741286792</v>
      </c>
      <c r="R11" s="218">
        <f t="shared" si="0"/>
        <v>2795128882</v>
      </c>
      <c r="S11" s="118" t="s">
        <v>874</v>
      </c>
      <c r="T11" s="119" t="s">
        <v>868</v>
      </c>
      <c r="U11" s="119" t="s">
        <v>884</v>
      </c>
      <c r="V11" s="119" t="s">
        <v>884</v>
      </c>
      <c r="W11" s="119" t="s">
        <v>885</v>
      </c>
      <c r="X11" s="119" t="s">
        <v>79</v>
      </c>
      <c r="Y11" s="120" t="s">
        <v>877</v>
      </c>
    </row>
    <row r="12" spans="1:25" s="121" customFormat="1" ht="160.5" customHeight="1" x14ac:dyDescent="0.25">
      <c r="B12" s="116">
        <v>5</v>
      </c>
      <c r="C12" s="116" t="s">
        <v>779</v>
      </c>
      <c r="D12" s="116" t="s">
        <v>853</v>
      </c>
      <c r="E12" s="116" t="s">
        <v>360</v>
      </c>
      <c r="F12" s="168" t="s">
        <v>1790</v>
      </c>
      <c r="G12" s="154" t="s">
        <v>1756</v>
      </c>
      <c r="H12" s="154" t="s">
        <v>1658</v>
      </c>
      <c r="I12" s="116" t="s">
        <v>474</v>
      </c>
      <c r="J12" s="285"/>
      <c r="K12" s="285"/>
      <c r="L12" s="154" t="s">
        <v>1828</v>
      </c>
      <c r="M12" s="116" t="s">
        <v>1750</v>
      </c>
      <c r="N12" s="154" t="s">
        <v>56</v>
      </c>
      <c r="O12" s="176" t="s">
        <v>1806</v>
      </c>
      <c r="P12" s="218">
        <v>12500000</v>
      </c>
      <c r="Q12" s="218">
        <v>10625000</v>
      </c>
      <c r="R12" s="218">
        <f t="shared" si="0"/>
        <v>37500000</v>
      </c>
      <c r="S12" s="118" t="s">
        <v>874</v>
      </c>
      <c r="T12" s="119" t="s">
        <v>868</v>
      </c>
      <c r="U12" s="119" t="s">
        <v>884</v>
      </c>
      <c r="V12" s="119" t="s">
        <v>884</v>
      </c>
      <c r="W12" s="119" t="s">
        <v>885</v>
      </c>
      <c r="X12" s="119" t="s">
        <v>79</v>
      </c>
      <c r="Y12" s="120" t="s">
        <v>877</v>
      </c>
    </row>
    <row r="13" spans="1:25" s="121" customFormat="1" ht="160.5" customHeight="1" x14ac:dyDescent="0.25">
      <c r="B13" s="116">
        <v>6</v>
      </c>
      <c r="C13" s="116" t="s">
        <v>779</v>
      </c>
      <c r="D13" s="187" t="s">
        <v>853</v>
      </c>
      <c r="E13" s="116" t="s">
        <v>360</v>
      </c>
      <c r="F13" s="168" t="s">
        <v>1789</v>
      </c>
      <c r="G13" s="154" t="s">
        <v>1759</v>
      </c>
      <c r="H13" s="186" t="s">
        <v>1658</v>
      </c>
      <c r="I13" s="187" t="s">
        <v>1658</v>
      </c>
      <c r="J13" s="285"/>
      <c r="K13" s="285"/>
      <c r="L13" s="154" t="s">
        <v>1828</v>
      </c>
      <c r="M13" s="116" t="s">
        <v>1757</v>
      </c>
      <c r="N13" s="154" t="s">
        <v>56</v>
      </c>
      <c r="O13" s="185" t="s">
        <v>1775</v>
      </c>
      <c r="P13" s="218">
        <v>58823529.5</v>
      </c>
      <c r="Q13" s="218">
        <v>50000000</v>
      </c>
      <c r="R13" s="218">
        <f t="shared" si="0"/>
        <v>176470588.5</v>
      </c>
      <c r="S13" s="118" t="s">
        <v>1745</v>
      </c>
      <c r="T13" s="119" t="s">
        <v>869</v>
      </c>
      <c r="U13" s="119" t="s">
        <v>884</v>
      </c>
      <c r="V13" s="119" t="s">
        <v>884</v>
      </c>
      <c r="W13" s="119" t="s">
        <v>885</v>
      </c>
      <c r="X13" s="119" t="s">
        <v>79</v>
      </c>
      <c r="Y13" s="120" t="s">
        <v>877</v>
      </c>
    </row>
    <row r="14" spans="1:25" s="121" customFormat="1" ht="160.5" customHeight="1" x14ac:dyDescent="0.25">
      <c r="B14" s="116">
        <v>7</v>
      </c>
      <c r="C14" s="116" t="s">
        <v>779</v>
      </c>
      <c r="D14" s="187"/>
      <c r="E14" s="116" t="s">
        <v>360</v>
      </c>
      <c r="F14" s="168" t="s">
        <v>1794</v>
      </c>
      <c r="G14" s="154" t="s">
        <v>1759</v>
      </c>
      <c r="H14" s="186" t="s">
        <v>1658</v>
      </c>
      <c r="I14" s="187" t="s">
        <v>1658</v>
      </c>
      <c r="J14" s="285"/>
      <c r="K14" s="285"/>
      <c r="L14" s="154" t="s">
        <v>1828</v>
      </c>
      <c r="M14" s="116" t="s">
        <v>1758</v>
      </c>
      <c r="N14" s="154" t="s">
        <v>56</v>
      </c>
      <c r="O14" s="185" t="s">
        <v>1775</v>
      </c>
      <c r="P14" s="218">
        <v>58823529.5</v>
      </c>
      <c r="Q14" s="218">
        <v>50000000</v>
      </c>
      <c r="R14" s="218">
        <f t="shared" si="0"/>
        <v>176470588.5</v>
      </c>
      <c r="S14" s="176" t="s">
        <v>1745</v>
      </c>
      <c r="T14" s="119" t="s">
        <v>869</v>
      </c>
      <c r="U14" s="119" t="s">
        <v>879</v>
      </c>
      <c r="V14" s="119" t="s">
        <v>879</v>
      </c>
      <c r="W14" s="119" t="s">
        <v>873</v>
      </c>
      <c r="X14" s="119" t="s">
        <v>79</v>
      </c>
      <c r="Y14" s="120" t="s">
        <v>877</v>
      </c>
    </row>
    <row r="15" spans="1:25" s="122" customFormat="1" ht="160.5" customHeight="1" x14ac:dyDescent="0.25">
      <c r="B15" s="123">
        <v>8</v>
      </c>
      <c r="C15" s="123" t="s">
        <v>779</v>
      </c>
      <c r="D15" s="123" t="s">
        <v>853</v>
      </c>
      <c r="E15" s="123" t="s">
        <v>161</v>
      </c>
      <c r="F15" s="169" t="s">
        <v>1804</v>
      </c>
      <c r="G15" s="163" t="s">
        <v>1760</v>
      </c>
      <c r="H15" s="155" t="s">
        <v>1659</v>
      </c>
      <c r="I15" s="123" t="s">
        <v>474</v>
      </c>
      <c r="J15" s="297">
        <v>480000000</v>
      </c>
      <c r="K15" s="297">
        <v>240000000</v>
      </c>
      <c r="L15" s="155" t="s">
        <v>476</v>
      </c>
      <c r="M15" s="123" t="s">
        <v>371</v>
      </c>
      <c r="N15" s="155" t="s">
        <v>56</v>
      </c>
      <c r="O15" s="177" t="s">
        <v>1766</v>
      </c>
      <c r="P15" s="210">
        <v>210937500</v>
      </c>
      <c r="Q15" s="210">
        <v>105468750</v>
      </c>
      <c r="R15" s="210">
        <f>P15*2</f>
        <v>421875000</v>
      </c>
      <c r="S15" s="124" t="s">
        <v>1810</v>
      </c>
      <c r="T15" s="124" t="s">
        <v>868</v>
      </c>
      <c r="U15" s="125" t="s">
        <v>871</v>
      </c>
      <c r="V15" s="125" t="s">
        <v>871</v>
      </c>
      <c r="W15" s="125" t="s">
        <v>872</v>
      </c>
      <c r="X15" s="125" t="s">
        <v>79</v>
      </c>
      <c r="Y15" s="125" t="s">
        <v>877</v>
      </c>
    </row>
    <row r="16" spans="1:25" s="122" customFormat="1" ht="160.5" customHeight="1" x14ac:dyDescent="0.25">
      <c r="B16" s="123">
        <v>9</v>
      </c>
      <c r="C16" s="123" t="s">
        <v>779</v>
      </c>
      <c r="D16" s="123" t="s">
        <v>853</v>
      </c>
      <c r="E16" s="123" t="s">
        <v>161</v>
      </c>
      <c r="F16" s="169" t="s">
        <v>1795</v>
      </c>
      <c r="G16" s="155" t="s">
        <v>1791</v>
      </c>
      <c r="H16" s="155" t="s">
        <v>1659</v>
      </c>
      <c r="I16" s="123" t="s">
        <v>474</v>
      </c>
      <c r="J16" s="297"/>
      <c r="K16" s="297"/>
      <c r="L16" s="155" t="s">
        <v>476</v>
      </c>
      <c r="M16" s="123" t="s">
        <v>371</v>
      </c>
      <c r="N16" s="155" t="s">
        <v>56</v>
      </c>
      <c r="O16" s="177" t="s">
        <v>1766</v>
      </c>
      <c r="P16" s="210">
        <v>210937500</v>
      </c>
      <c r="Q16" s="210">
        <v>105468750</v>
      </c>
      <c r="R16" s="210">
        <f>P16*2</f>
        <v>421875000</v>
      </c>
      <c r="S16" s="124" t="s">
        <v>1811</v>
      </c>
      <c r="T16" s="124" t="s">
        <v>868</v>
      </c>
      <c r="U16" s="125" t="s">
        <v>884</v>
      </c>
      <c r="V16" s="125" t="s">
        <v>884</v>
      </c>
      <c r="W16" s="125" t="s">
        <v>885</v>
      </c>
      <c r="X16" s="125" t="s">
        <v>79</v>
      </c>
      <c r="Y16" s="125" t="s">
        <v>877</v>
      </c>
    </row>
    <row r="17" spans="1:25" s="122" customFormat="1" ht="160.5" customHeight="1" x14ac:dyDescent="0.25">
      <c r="B17" s="123">
        <f t="shared" ref="B17" si="1">B16+1</f>
        <v>10</v>
      </c>
      <c r="C17" s="123" t="s">
        <v>779</v>
      </c>
      <c r="D17" s="123" t="s">
        <v>853</v>
      </c>
      <c r="E17" s="123" t="s">
        <v>161</v>
      </c>
      <c r="F17" s="169" t="s">
        <v>1792</v>
      </c>
      <c r="G17" s="155" t="s">
        <v>1761</v>
      </c>
      <c r="H17" s="155" t="s">
        <v>1659</v>
      </c>
      <c r="I17" s="123" t="s">
        <v>474</v>
      </c>
      <c r="J17" s="297"/>
      <c r="K17" s="297"/>
      <c r="L17" s="155" t="s">
        <v>476</v>
      </c>
      <c r="M17" s="123" t="s">
        <v>1762</v>
      </c>
      <c r="N17" s="155" t="s">
        <v>56</v>
      </c>
      <c r="O17" s="177" t="s">
        <v>1766</v>
      </c>
      <c r="P17" s="210">
        <v>11250000</v>
      </c>
      <c r="Q17" s="210">
        <v>5625000</v>
      </c>
      <c r="R17" s="210">
        <f t="shared" ref="R17:R19" si="2">P17*2</f>
        <v>22500000</v>
      </c>
      <c r="S17" s="124" t="s">
        <v>1811</v>
      </c>
      <c r="T17" s="124" t="s">
        <v>868</v>
      </c>
      <c r="U17" s="125" t="s">
        <v>884</v>
      </c>
      <c r="V17" s="125" t="s">
        <v>884</v>
      </c>
      <c r="W17" s="125" t="s">
        <v>885</v>
      </c>
      <c r="X17" s="125" t="s">
        <v>79</v>
      </c>
      <c r="Y17" s="125" t="s">
        <v>877</v>
      </c>
    </row>
    <row r="18" spans="1:25" s="122" customFormat="1" ht="160.5" customHeight="1" x14ac:dyDescent="0.25">
      <c r="B18" s="123">
        <v>11</v>
      </c>
      <c r="C18" s="123" t="s">
        <v>779</v>
      </c>
      <c r="D18" s="123"/>
      <c r="E18" s="123" t="s">
        <v>161</v>
      </c>
      <c r="F18" s="169" t="s">
        <v>1796</v>
      </c>
      <c r="G18" s="155" t="s">
        <v>1763</v>
      </c>
      <c r="H18" s="155" t="s">
        <v>1659</v>
      </c>
      <c r="I18" s="123" t="s">
        <v>474</v>
      </c>
      <c r="J18" s="297"/>
      <c r="K18" s="297"/>
      <c r="L18" s="155" t="s">
        <v>476</v>
      </c>
      <c r="M18" s="123" t="s">
        <v>1805</v>
      </c>
      <c r="N18" s="155" t="s">
        <v>56</v>
      </c>
      <c r="O18" s="191" t="s">
        <v>1807</v>
      </c>
      <c r="P18" s="210">
        <v>23437500</v>
      </c>
      <c r="Q18" s="210">
        <v>11718750</v>
      </c>
      <c r="R18" s="210">
        <f t="shared" si="2"/>
        <v>46875000</v>
      </c>
      <c r="S18" s="124" t="s">
        <v>1811</v>
      </c>
      <c r="T18" s="124" t="s">
        <v>869</v>
      </c>
      <c r="U18" s="125" t="s">
        <v>884</v>
      </c>
      <c r="V18" s="125" t="s">
        <v>884</v>
      </c>
      <c r="W18" s="125" t="s">
        <v>885</v>
      </c>
      <c r="X18" s="125" t="s">
        <v>79</v>
      </c>
      <c r="Y18" s="125" t="s">
        <v>877</v>
      </c>
    </row>
    <row r="19" spans="1:25" s="122" customFormat="1" ht="160.5" customHeight="1" x14ac:dyDescent="0.25">
      <c r="B19" s="123">
        <v>12</v>
      </c>
      <c r="C19" s="123" t="s">
        <v>779</v>
      </c>
      <c r="D19" s="123"/>
      <c r="E19" s="123" t="s">
        <v>161</v>
      </c>
      <c r="F19" s="169" t="s">
        <v>1797</v>
      </c>
      <c r="G19" s="155" t="s">
        <v>1798</v>
      </c>
      <c r="H19" s="155" t="s">
        <v>1659</v>
      </c>
      <c r="I19" s="123" t="s">
        <v>474</v>
      </c>
      <c r="J19" s="298"/>
      <c r="K19" s="298"/>
      <c r="L19" s="155" t="s">
        <v>476</v>
      </c>
      <c r="M19" s="123" t="s">
        <v>371</v>
      </c>
      <c r="N19" s="155" t="s">
        <v>56</v>
      </c>
      <c r="O19" s="191" t="s">
        <v>1807</v>
      </c>
      <c r="P19" s="210">
        <v>23437500</v>
      </c>
      <c r="Q19" s="210">
        <v>11718750</v>
      </c>
      <c r="R19" s="210">
        <f t="shared" si="2"/>
        <v>46875000</v>
      </c>
      <c r="S19" s="124" t="s">
        <v>1811</v>
      </c>
      <c r="T19" s="124" t="s">
        <v>869</v>
      </c>
      <c r="U19" s="125" t="s">
        <v>884</v>
      </c>
      <c r="V19" s="125" t="s">
        <v>884</v>
      </c>
      <c r="W19" s="125" t="s">
        <v>885</v>
      </c>
      <c r="X19" s="125" t="s">
        <v>79</v>
      </c>
      <c r="Y19" s="125" t="s">
        <v>877</v>
      </c>
    </row>
    <row r="20" spans="1:25" s="126" customFormat="1" ht="160.5" customHeight="1" x14ac:dyDescent="0.25">
      <c r="B20" s="127">
        <v>13</v>
      </c>
      <c r="C20" s="127" t="s">
        <v>779</v>
      </c>
      <c r="D20" s="127"/>
      <c r="E20" s="127" t="s">
        <v>537</v>
      </c>
      <c r="F20" s="170" t="s">
        <v>1767</v>
      </c>
      <c r="G20" s="156" t="s">
        <v>1769</v>
      </c>
      <c r="H20" s="156" t="s">
        <v>539</v>
      </c>
      <c r="I20" s="127" t="s">
        <v>474</v>
      </c>
      <c r="J20" s="299">
        <v>123529412</v>
      </c>
      <c r="K20" s="299">
        <v>105000000</v>
      </c>
      <c r="L20" s="156" t="s">
        <v>74</v>
      </c>
      <c r="M20" s="156" t="s">
        <v>780</v>
      </c>
      <c r="N20" s="156" t="s">
        <v>56</v>
      </c>
      <c r="O20" s="156" t="s">
        <v>1766</v>
      </c>
      <c r="P20" s="211">
        <v>101294117.83999999</v>
      </c>
      <c r="Q20" s="211">
        <v>86100000</v>
      </c>
      <c r="R20" s="211">
        <f>P20*2</f>
        <v>202588235.67999998</v>
      </c>
      <c r="S20" s="129" t="s">
        <v>1810</v>
      </c>
      <c r="T20" s="129" t="s">
        <v>868</v>
      </c>
      <c r="U20" s="128" t="s">
        <v>871</v>
      </c>
      <c r="V20" s="128" t="s">
        <v>871</v>
      </c>
      <c r="W20" s="128" t="s">
        <v>872</v>
      </c>
      <c r="X20" s="128" t="s">
        <v>79</v>
      </c>
      <c r="Y20" s="128" t="s">
        <v>877</v>
      </c>
    </row>
    <row r="21" spans="1:25" s="126" customFormat="1" ht="160.5" customHeight="1" x14ac:dyDescent="0.25">
      <c r="B21" s="127">
        <v>14</v>
      </c>
      <c r="C21" s="127" t="s">
        <v>779</v>
      </c>
      <c r="D21" s="127" t="s">
        <v>853</v>
      </c>
      <c r="E21" s="127" t="s">
        <v>11</v>
      </c>
      <c r="F21" s="170" t="s">
        <v>1768</v>
      </c>
      <c r="G21" s="156" t="s">
        <v>1769</v>
      </c>
      <c r="H21" s="156" t="s">
        <v>539</v>
      </c>
      <c r="I21" s="127" t="s">
        <v>474</v>
      </c>
      <c r="J21" s="300"/>
      <c r="K21" s="300"/>
      <c r="L21" s="156" t="s">
        <v>74</v>
      </c>
      <c r="M21" s="156" t="s">
        <v>780</v>
      </c>
      <c r="N21" s="156" t="s">
        <v>56</v>
      </c>
      <c r="O21" s="156" t="s">
        <v>1806</v>
      </c>
      <c r="P21" s="211">
        <v>22235294.16</v>
      </c>
      <c r="Q21" s="211">
        <v>18900000</v>
      </c>
      <c r="R21" s="211">
        <f>P21*2</f>
        <v>44470588.32</v>
      </c>
      <c r="S21" s="129" t="s">
        <v>1747</v>
      </c>
      <c r="T21" s="128" t="s">
        <v>869</v>
      </c>
      <c r="U21" s="128" t="s">
        <v>879</v>
      </c>
      <c r="V21" s="128" t="s">
        <v>879</v>
      </c>
      <c r="W21" s="128" t="s">
        <v>873</v>
      </c>
      <c r="X21" s="128" t="s">
        <v>79</v>
      </c>
      <c r="Y21" s="128" t="s">
        <v>877</v>
      </c>
    </row>
    <row r="22" spans="1:25" s="130" customFormat="1" ht="160.5" customHeight="1" x14ac:dyDescent="0.25">
      <c r="B22" s="131">
        <v>15</v>
      </c>
      <c r="C22" s="131" t="s">
        <v>779</v>
      </c>
      <c r="D22" s="131" t="s">
        <v>853</v>
      </c>
      <c r="E22" s="131" t="s">
        <v>164</v>
      </c>
      <c r="F22" s="171" t="s">
        <v>1772</v>
      </c>
      <c r="G22" s="157" t="s">
        <v>1770</v>
      </c>
      <c r="H22" s="157" t="s">
        <v>539</v>
      </c>
      <c r="I22" s="131" t="s">
        <v>474</v>
      </c>
      <c r="J22" s="295">
        <v>29411765</v>
      </c>
      <c r="K22" s="295">
        <v>25000000</v>
      </c>
      <c r="L22" s="157" t="s">
        <v>74</v>
      </c>
      <c r="M22" s="157" t="s">
        <v>854</v>
      </c>
      <c r="N22" s="157" t="s">
        <v>56</v>
      </c>
      <c r="O22" s="171" t="s">
        <v>1766</v>
      </c>
      <c r="P22" s="212">
        <v>14705882.5</v>
      </c>
      <c r="Q22" s="212">
        <v>12500000</v>
      </c>
      <c r="R22" s="212">
        <f t="shared" ref="R22:R37" si="3">P22*2</f>
        <v>29411765</v>
      </c>
      <c r="S22" s="132" t="s">
        <v>870</v>
      </c>
      <c r="T22" s="132" t="s">
        <v>868</v>
      </c>
      <c r="U22" s="133" t="s">
        <v>871</v>
      </c>
      <c r="V22" s="133" t="s">
        <v>871</v>
      </c>
      <c r="W22" s="133" t="s">
        <v>872</v>
      </c>
      <c r="X22" s="133" t="s">
        <v>79</v>
      </c>
      <c r="Y22" s="133" t="s">
        <v>877</v>
      </c>
    </row>
    <row r="23" spans="1:25" s="130" customFormat="1" ht="160.5" customHeight="1" x14ac:dyDescent="0.25">
      <c r="B23" s="131">
        <v>16</v>
      </c>
      <c r="C23" s="131" t="s">
        <v>779</v>
      </c>
      <c r="D23" s="131" t="s">
        <v>853</v>
      </c>
      <c r="E23" s="131" t="s">
        <v>164</v>
      </c>
      <c r="F23" s="171" t="s">
        <v>1771</v>
      </c>
      <c r="G23" s="157" t="s">
        <v>1770</v>
      </c>
      <c r="H23" s="157" t="s">
        <v>539</v>
      </c>
      <c r="I23" s="131" t="s">
        <v>474</v>
      </c>
      <c r="J23" s="296"/>
      <c r="K23" s="296"/>
      <c r="L23" s="157" t="s">
        <v>74</v>
      </c>
      <c r="M23" s="131" t="s">
        <v>854</v>
      </c>
      <c r="N23" s="157" t="s">
        <v>56</v>
      </c>
      <c r="O23" s="191" t="s">
        <v>1777</v>
      </c>
      <c r="P23" s="212">
        <v>14705882.5</v>
      </c>
      <c r="Q23" s="212">
        <v>12500000</v>
      </c>
      <c r="R23" s="212">
        <f t="shared" si="3"/>
        <v>29411765</v>
      </c>
      <c r="S23" s="132" t="s">
        <v>872</v>
      </c>
      <c r="T23" s="133" t="s">
        <v>870</v>
      </c>
      <c r="U23" s="133" t="s">
        <v>880</v>
      </c>
      <c r="V23" s="133" t="s">
        <v>880</v>
      </c>
      <c r="W23" s="133" t="s">
        <v>879</v>
      </c>
      <c r="X23" s="133" t="s">
        <v>79</v>
      </c>
      <c r="Y23" s="133" t="s">
        <v>877</v>
      </c>
    </row>
    <row r="24" spans="1:25" s="134" customFormat="1" ht="160.5" customHeight="1" x14ac:dyDescent="0.25">
      <c r="B24" s="135">
        <f>B23+1</f>
        <v>17</v>
      </c>
      <c r="C24" s="135" t="s">
        <v>779</v>
      </c>
      <c r="D24" s="135" t="s">
        <v>853</v>
      </c>
      <c r="E24" s="135" t="s">
        <v>378</v>
      </c>
      <c r="F24" s="172" t="s">
        <v>379</v>
      </c>
      <c r="G24" s="158" t="s">
        <v>380</v>
      </c>
      <c r="H24" s="158" t="s">
        <v>539</v>
      </c>
      <c r="I24" s="135" t="s">
        <v>474</v>
      </c>
      <c r="J24" s="208">
        <v>47058824</v>
      </c>
      <c r="K24" s="208">
        <v>40000000</v>
      </c>
      <c r="L24" s="172" t="s">
        <v>74</v>
      </c>
      <c r="M24" s="172" t="s">
        <v>854</v>
      </c>
      <c r="N24" s="158" t="s">
        <v>56</v>
      </c>
      <c r="O24" s="172" t="s">
        <v>1776</v>
      </c>
      <c r="P24" s="208">
        <v>47058824</v>
      </c>
      <c r="Q24" s="208">
        <v>40000000</v>
      </c>
      <c r="R24" s="208">
        <f t="shared" si="3"/>
        <v>94117648</v>
      </c>
      <c r="S24" s="137" t="s">
        <v>872</v>
      </c>
      <c r="T24" s="137" t="s">
        <v>868</v>
      </c>
      <c r="U24" s="138" t="s">
        <v>880</v>
      </c>
      <c r="V24" s="138" t="s">
        <v>880</v>
      </c>
      <c r="W24" s="138" t="s">
        <v>879</v>
      </c>
      <c r="X24" s="138" t="s">
        <v>79</v>
      </c>
      <c r="Y24" s="138" t="s">
        <v>877</v>
      </c>
    </row>
    <row r="25" spans="1:25" s="34" customFormat="1" ht="180.75" customHeight="1" x14ac:dyDescent="0.25">
      <c r="A25" s="139"/>
      <c r="B25" s="140">
        <v>18</v>
      </c>
      <c r="C25" s="140" t="s">
        <v>779</v>
      </c>
      <c r="D25" s="140" t="s">
        <v>853</v>
      </c>
      <c r="E25" s="140" t="s">
        <v>175</v>
      </c>
      <c r="F25" s="173" t="s">
        <v>1815</v>
      </c>
      <c r="G25" s="159" t="s">
        <v>382</v>
      </c>
      <c r="H25" s="159" t="s">
        <v>530</v>
      </c>
      <c r="I25" s="140" t="s">
        <v>474</v>
      </c>
      <c r="J25" s="291">
        <v>294352445</v>
      </c>
      <c r="K25" s="291">
        <v>250199578</v>
      </c>
      <c r="L25" s="173" t="s">
        <v>74</v>
      </c>
      <c r="M25" s="173" t="s">
        <v>894</v>
      </c>
      <c r="N25" s="173" t="s">
        <v>56</v>
      </c>
      <c r="O25" s="173" t="s">
        <v>1766</v>
      </c>
      <c r="P25" s="213">
        <v>241369004.89999998</v>
      </c>
      <c r="Q25" s="213">
        <v>205163653.95999998</v>
      </c>
      <c r="R25" s="213">
        <f t="shared" si="3"/>
        <v>482738009.79999995</v>
      </c>
      <c r="S25" s="141" t="s">
        <v>1810</v>
      </c>
      <c r="T25" s="141" t="s">
        <v>868</v>
      </c>
      <c r="U25" s="142" t="s">
        <v>871</v>
      </c>
      <c r="V25" s="142" t="s">
        <v>871</v>
      </c>
      <c r="W25" s="142" t="s">
        <v>872</v>
      </c>
      <c r="X25" s="142" t="s">
        <v>79</v>
      </c>
      <c r="Y25" s="142" t="s">
        <v>877</v>
      </c>
    </row>
    <row r="26" spans="1:25" s="34" customFormat="1" ht="273" x14ac:dyDescent="0.25">
      <c r="A26" s="139"/>
      <c r="B26" s="140">
        <v>19</v>
      </c>
      <c r="C26" s="140" t="s">
        <v>779</v>
      </c>
      <c r="D26" s="140" t="s">
        <v>853</v>
      </c>
      <c r="E26" s="140" t="s">
        <v>175</v>
      </c>
      <c r="F26" s="173" t="s">
        <v>1816</v>
      </c>
      <c r="G26" s="159" t="s">
        <v>382</v>
      </c>
      <c r="H26" s="159" t="s">
        <v>530</v>
      </c>
      <c r="I26" s="140" t="s">
        <v>474</v>
      </c>
      <c r="J26" s="292"/>
      <c r="K26" s="292"/>
      <c r="L26" s="159" t="s">
        <v>74</v>
      </c>
      <c r="M26" s="140" t="s">
        <v>894</v>
      </c>
      <c r="N26" s="159" t="s">
        <v>56</v>
      </c>
      <c r="O26" s="191" t="s">
        <v>1777</v>
      </c>
      <c r="P26" s="213">
        <v>52983440.100000001</v>
      </c>
      <c r="Q26" s="213">
        <v>45035924.039999999</v>
      </c>
      <c r="R26" s="213">
        <f t="shared" si="3"/>
        <v>105966880.2</v>
      </c>
      <c r="S26" s="141" t="s">
        <v>1748</v>
      </c>
      <c r="T26" s="142" t="s">
        <v>870</v>
      </c>
      <c r="U26" s="142" t="s">
        <v>873</v>
      </c>
      <c r="V26" s="142" t="s">
        <v>873</v>
      </c>
      <c r="W26" s="142" t="s">
        <v>874</v>
      </c>
      <c r="X26" s="142" t="s">
        <v>79</v>
      </c>
      <c r="Y26" s="142" t="s">
        <v>877</v>
      </c>
    </row>
    <row r="27" spans="1:25" s="34" customFormat="1" ht="228" x14ac:dyDescent="0.25">
      <c r="A27" s="143"/>
      <c r="B27" s="144">
        <v>20</v>
      </c>
      <c r="C27" s="144" t="s">
        <v>779</v>
      </c>
      <c r="D27" s="144" t="s">
        <v>853</v>
      </c>
      <c r="E27" s="144" t="s">
        <v>175</v>
      </c>
      <c r="F27" s="174" t="s">
        <v>1773</v>
      </c>
      <c r="G27" s="160" t="s">
        <v>385</v>
      </c>
      <c r="H27" s="160" t="s">
        <v>530</v>
      </c>
      <c r="I27" s="144" t="s">
        <v>474</v>
      </c>
      <c r="J27" s="293">
        <v>223529412</v>
      </c>
      <c r="K27" s="293">
        <v>190000000</v>
      </c>
      <c r="L27" s="160" t="s">
        <v>74</v>
      </c>
      <c r="M27" s="174" t="s">
        <v>386</v>
      </c>
      <c r="N27" s="160" t="s">
        <v>56</v>
      </c>
      <c r="O27" s="174" t="s">
        <v>1766</v>
      </c>
      <c r="P27" s="214">
        <v>111764706</v>
      </c>
      <c r="Q27" s="214">
        <f>K27/2</f>
        <v>95000000</v>
      </c>
      <c r="R27" s="214">
        <f t="shared" si="3"/>
        <v>223529412</v>
      </c>
      <c r="S27" s="145" t="s">
        <v>1810</v>
      </c>
      <c r="T27" s="145" t="s">
        <v>868</v>
      </c>
      <c r="U27" s="146" t="s">
        <v>871</v>
      </c>
      <c r="V27" s="146" t="s">
        <v>871</v>
      </c>
      <c r="W27" s="146" t="s">
        <v>872</v>
      </c>
      <c r="X27" s="146" t="s">
        <v>79</v>
      </c>
      <c r="Y27" s="146" t="s">
        <v>877</v>
      </c>
    </row>
    <row r="28" spans="1:25" s="34" customFormat="1" ht="160.5" customHeight="1" x14ac:dyDescent="0.25">
      <c r="A28" s="143"/>
      <c r="B28" s="144">
        <v>21</v>
      </c>
      <c r="C28" s="144" t="s">
        <v>779</v>
      </c>
      <c r="D28" s="144" t="s">
        <v>853</v>
      </c>
      <c r="E28" s="144" t="s">
        <v>175</v>
      </c>
      <c r="F28" s="174" t="s">
        <v>1800</v>
      </c>
      <c r="G28" s="160" t="s">
        <v>385</v>
      </c>
      <c r="H28" s="160" t="s">
        <v>530</v>
      </c>
      <c r="I28" s="144" t="s">
        <v>474</v>
      </c>
      <c r="J28" s="294"/>
      <c r="K28" s="294"/>
      <c r="L28" s="160" t="s">
        <v>74</v>
      </c>
      <c r="M28" s="144" t="s">
        <v>386</v>
      </c>
      <c r="N28" s="160" t="s">
        <v>56</v>
      </c>
      <c r="O28" s="191" t="s">
        <v>1777</v>
      </c>
      <c r="P28" s="214">
        <v>111764706</v>
      </c>
      <c r="Q28" s="214">
        <v>95000000</v>
      </c>
      <c r="R28" s="214">
        <f t="shared" si="3"/>
        <v>223529412</v>
      </c>
      <c r="S28" s="145" t="s">
        <v>1748</v>
      </c>
      <c r="T28" s="146" t="s">
        <v>870</v>
      </c>
      <c r="U28" s="146" t="s">
        <v>873</v>
      </c>
      <c r="V28" s="146" t="s">
        <v>873</v>
      </c>
      <c r="W28" s="146" t="s">
        <v>874</v>
      </c>
      <c r="X28" s="146" t="s">
        <v>79</v>
      </c>
      <c r="Y28" s="146" t="s">
        <v>877</v>
      </c>
    </row>
    <row r="29" spans="1:25" s="147" customFormat="1" ht="160.5" customHeight="1" x14ac:dyDescent="0.25">
      <c r="A29" s="148"/>
      <c r="B29" s="149">
        <f>B28+1</f>
        <v>22</v>
      </c>
      <c r="C29" s="149" t="s">
        <v>1779</v>
      </c>
      <c r="D29" s="149" t="s">
        <v>853</v>
      </c>
      <c r="E29" s="149" t="s">
        <v>957</v>
      </c>
      <c r="F29" s="175" t="s">
        <v>387</v>
      </c>
      <c r="G29" s="161" t="s">
        <v>388</v>
      </c>
      <c r="H29" s="161" t="s">
        <v>522</v>
      </c>
      <c r="I29" s="149" t="s">
        <v>474</v>
      </c>
      <c r="J29" s="209">
        <v>135294118</v>
      </c>
      <c r="K29" s="209">
        <v>115000000</v>
      </c>
      <c r="L29" s="161" t="s">
        <v>74</v>
      </c>
      <c r="M29" s="149" t="s">
        <v>830</v>
      </c>
      <c r="N29" s="161" t="s">
        <v>57</v>
      </c>
      <c r="O29" s="191" t="s">
        <v>1778</v>
      </c>
      <c r="P29" s="209">
        <v>135294118</v>
      </c>
      <c r="Q29" s="209">
        <v>115000000</v>
      </c>
      <c r="R29" s="209">
        <f t="shared" si="3"/>
        <v>270588236</v>
      </c>
      <c r="S29" s="151" t="s">
        <v>1747</v>
      </c>
      <c r="T29" s="152" t="s">
        <v>870</v>
      </c>
      <c r="U29" s="152" t="s">
        <v>879</v>
      </c>
      <c r="V29" s="152" t="s">
        <v>879</v>
      </c>
      <c r="W29" s="152" t="s">
        <v>873</v>
      </c>
      <c r="X29" s="152" t="s">
        <v>79</v>
      </c>
      <c r="Y29" s="152" t="s">
        <v>877</v>
      </c>
    </row>
    <row r="30" spans="1:25" s="147" customFormat="1" ht="177" customHeight="1" x14ac:dyDescent="0.25">
      <c r="A30" s="148"/>
      <c r="B30" s="195">
        <v>23</v>
      </c>
      <c r="C30" s="195" t="s">
        <v>1780</v>
      </c>
      <c r="D30" s="195" t="s">
        <v>853</v>
      </c>
      <c r="E30" s="195" t="s">
        <v>957</v>
      </c>
      <c r="F30" s="196" t="s">
        <v>1814</v>
      </c>
      <c r="G30" s="197" t="s">
        <v>391</v>
      </c>
      <c r="H30" s="161" t="s">
        <v>522</v>
      </c>
      <c r="I30" s="149" t="s">
        <v>474</v>
      </c>
      <c r="J30" s="310">
        <v>355647059</v>
      </c>
      <c r="K30" s="310">
        <v>200300000</v>
      </c>
      <c r="L30" s="197" t="s">
        <v>476</v>
      </c>
      <c r="M30" s="175" t="s">
        <v>895</v>
      </c>
      <c r="N30" s="197" t="s">
        <v>56</v>
      </c>
      <c r="O30" s="196" t="s">
        <v>1765</v>
      </c>
      <c r="P30" s="215">
        <v>177823529.5</v>
      </c>
      <c r="Q30" s="215">
        <f>K30/2</f>
        <v>100150000</v>
      </c>
      <c r="R30" s="215">
        <f t="shared" si="3"/>
        <v>355647059</v>
      </c>
      <c r="S30" s="151" t="s">
        <v>1810</v>
      </c>
      <c r="T30" s="152" t="s">
        <v>869</v>
      </c>
      <c r="U30" s="152" t="s">
        <v>873</v>
      </c>
      <c r="V30" s="152" t="s">
        <v>873</v>
      </c>
      <c r="W30" s="152" t="s">
        <v>874</v>
      </c>
      <c r="X30" s="152" t="s">
        <v>79</v>
      </c>
      <c r="Y30" s="152" t="s">
        <v>877</v>
      </c>
    </row>
    <row r="31" spans="1:25" s="147" customFormat="1" ht="172.5" customHeight="1" x14ac:dyDescent="0.25">
      <c r="A31" s="148"/>
      <c r="B31" s="195">
        <v>24</v>
      </c>
      <c r="C31" s="195" t="s">
        <v>1780</v>
      </c>
      <c r="D31" s="195" t="s">
        <v>853</v>
      </c>
      <c r="E31" s="195" t="s">
        <v>957</v>
      </c>
      <c r="F31" s="196" t="s">
        <v>1801</v>
      </c>
      <c r="G31" s="197" t="s">
        <v>391</v>
      </c>
      <c r="H31" s="161" t="s">
        <v>522</v>
      </c>
      <c r="I31" s="149" t="s">
        <v>474</v>
      </c>
      <c r="J31" s="311"/>
      <c r="K31" s="311"/>
      <c r="L31" s="197" t="s">
        <v>476</v>
      </c>
      <c r="M31" s="149" t="s">
        <v>895</v>
      </c>
      <c r="N31" s="197" t="s">
        <v>56</v>
      </c>
      <c r="O31" s="191" t="s">
        <v>1778</v>
      </c>
      <c r="P31" s="215">
        <v>177823529.5</v>
      </c>
      <c r="Q31" s="215">
        <v>100150000</v>
      </c>
      <c r="R31" s="215">
        <f t="shared" si="3"/>
        <v>355647059</v>
      </c>
      <c r="S31" s="151" t="s">
        <v>1747</v>
      </c>
      <c r="T31" s="152" t="s">
        <v>870</v>
      </c>
      <c r="U31" s="152" t="s">
        <v>879</v>
      </c>
      <c r="V31" s="152" t="s">
        <v>879</v>
      </c>
      <c r="W31" s="152" t="s">
        <v>873</v>
      </c>
      <c r="X31" s="152" t="s">
        <v>79</v>
      </c>
      <c r="Y31" s="152" t="s">
        <v>877</v>
      </c>
    </row>
    <row r="32" spans="1:25" s="147" customFormat="1" ht="160.5" customHeight="1" x14ac:dyDescent="0.25">
      <c r="A32" s="148"/>
      <c r="B32" s="149">
        <f>B31+1</f>
        <v>25</v>
      </c>
      <c r="C32" s="149" t="s">
        <v>1783</v>
      </c>
      <c r="D32" s="149" t="s">
        <v>853</v>
      </c>
      <c r="E32" s="149" t="s">
        <v>957</v>
      </c>
      <c r="F32" s="175" t="s">
        <v>1799</v>
      </c>
      <c r="G32" s="161" t="s">
        <v>393</v>
      </c>
      <c r="H32" s="161" t="s">
        <v>522</v>
      </c>
      <c r="I32" s="149" t="s">
        <v>474</v>
      </c>
      <c r="J32" s="209">
        <v>11764706</v>
      </c>
      <c r="K32" s="209">
        <v>10000000</v>
      </c>
      <c r="L32" s="161" t="s">
        <v>74</v>
      </c>
      <c r="M32" s="149" t="s">
        <v>855</v>
      </c>
      <c r="N32" s="161" t="s">
        <v>56</v>
      </c>
      <c r="O32" s="191" t="s">
        <v>1808</v>
      </c>
      <c r="P32" s="209">
        <v>11764706</v>
      </c>
      <c r="Q32" s="209">
        <v>10000000</v>
      </c>
      <c r="R32" s="209">
        <f t="shared" si="3"/>
        <v>23529412</v>
      </c>
      <c r="S32" s="151" t="s">
        <v>1747</v>
      </c>
      <c r="T32" s="152" t="s">
        <v>870</v>
      </c>
      <c r="U32" s="152" t="s">
        <v>879</v>
      </c>
      <c r="V32" s="152" t="s">
        <v>879</v>
      </c>
      <c r="W32" s="152" t="s">
        <v>873</v>
      </c>
      <c r="X32" s="152" t="s">
        <v>79</v>
      </c>
      <c r="Y32" s="120" t="s">
        <v>877</v>
      </c>
    </row>
    <row r="33" spans="1:25" s="147" customFormat="1" ht="219" customHeight="1" x14ac:dyDescent="0.25">
      <c r="A33" s="148"/>
      <c r="B33" s="198">
        <v>26</v>
      </c>
      <c r="C33" s="198" t="s">
        <v>1821</v>
      </c>
      <c r="D33" s="198" t="s">
        <v>853</v>
      </c>
      <c r="E33" s="198" t="s">
        <v>957</v>
      </c>
      <c r="F33" s="199" t="s">
        <v>1774</v>
      </c>
      <c r="G33" s="200" t="s">
        <v>391</v>
      </c>
      <c r="H33" s="161" t="s">
        <v>1128</v>
      </c>
      <c r="I33" s="149" t="s">
        <v>474</v>
      </c>
      <c r="J33" s="306">
        <v>58823530</v>
      </c>
      <c r="K33" s="306">
        <v>50000000</v>
      </c>
      <c r="L33" s="200" t="s">
        <v>74</v>
      </c>
      <c r="M33" s="175" t="s">
        <v>856</v>
      </c>
      <c r="N33" s="200" t="s">
        <v>56</v>
      </c>
      <c r="O33" s="199" t="s">
        <v>1766</v>
      </c>
      <c r="P33" s="216">
        <v>29411765</v>
      </c>
      <c r="Q33" s="216">
        <f>K33/2</f>
        <v>25000000</v>
      </c>
      <c r="R33" s="216">
        <f t="shared" si="3"/>
        <v>58823530</v>
      </c>
      <c r="S33" s="151" t="s">
        <v>1810</v>
      </c>
      <c r="T33" s="152" t="s">
        <v>868</v>
      </c>
      <c r="U33" s="152" t="s">
        <v>871</v>
      </c>
      <c r="V33" s="152" t="s">
        <v>871</v>
      </c>
      <c r="W33" s="152" t="s">
        <v>872</v>
      </c>
      <c r="X33" s="152" t="s">
        <v>79</v>
      </c>
      <c r="Y33" s="152" t="s">
        <v>877</v>
      </c>
    </row>
    <row r="34" spans="1:25" s="147" customFormat="1" ht="160.5" customHeight="1" x14ac:dyDescent="0.25">
      <c r="A34" s="148"/>
      <c r="B34" s="198">
        <v>27</v>
      </c>
      <c r="C34" s="198" t="s">
        <v>1784</v>
      </c>
      <c r="D34" s="198" t="s">
        <v>853</v>
      </c>
      <c r="E34" s="198" t="s">
        <v>957</v>
      </c>
      <c r="F34" s="199" t="s">
        <v>1802</v>
      </c>
      <c r="G34" s="200" t="s">
        <v>391</v>
      </c>
      <c r="H34" s="161" t="s">
        <v>1128</v>
      </c>
      <c r="I34" s="149" t="s">
        <v>474</v>
      </c>
      <c r="J34" s="307"/>
      <c r="K34" s="307"/>
      <c r="L34" s="200" t="s">
        <v>74</v>
      </c>
      <c r="M34" s="175" t="s">
        <v>856</v>
      </c>
      <c r="N34" s="200" t="s">
        <v>56</v>
      </c>
      <c r="O34" s="191" t="s">
        <v>1778</v>
      </c>
      <c r="P34" s="216">
        <v>29411765</v>
      </c>
      <c r="Q34" s="216">
        <v>25000000</v>
      </c>
      <c r="R34" s="216">
        <f t="shared" si="3"/>
        <v>58823530</v>
      </c>
      <c r="S34" s="151" t="s">
        <v>1747</v>
      </c>
      <c r="T34" s="152" t="s">
        <v>870</v>
      </c>
      <c r="U34" s="152" t="s">
        <v>879</v>
      </c>
      <c r="V34" s="152" t="s">
        <v>879</v>
      </c>
      <c r="W34" s="152" t="s">
        <v>873</v>
      </c>
      <c r="X34" s="152" t="s">
        <v>79</v>
      </c>
      <c r="Y34" s="152" t="s">
        <v>877</v>
      </c>
    </row>
    <row r="35" spans="1:25" s="147" customFormat="1" ht="160.5" customHeight="1" x14ac:dyDescent="0.25">
      <c r="A35" s="148"/>
      <c r="B35" s="201">
        <v>28</v>
      </c>
      <c r="C35" s="201" t="s">
        <v>1781</v>
      </c>
      <c r="D35" s="201" t="s">
        <v>853</v>
      </c>
      <c r="E35" s="201" t="s">
        <v>957</v>
      </c>
      <c r="F35" s="202" t="s">
        <v>1764</v>
      </c>
      <c r="G35" s="203" t="s">
        <v>391</v>
      </c>
      <c r="H35" s="161" t="s">
        <v>1657</v>
      </c>
      <c r="I35" s="149" t="s">
        <v>474</v>
      </c>
      <c r="J35" s="308">
        <v>176470588</v>
      </c>
      <c r="K35" s="308">
        <v>150000000</v>
      </c>
      <c r="L35" s="203" t="s">
        <v>74</v>
      </c>
      <c r="M35" s="175" t="s">
        <v>399</v>
      </c>
      <c r="N35" s="203" t="s">
        <v>56</v>
      </c>
      <c r="O35" s="202" t="s">
        <v>1766</v>
      </c>
      <c r="P35" s="217">
        <v>58823529.411764704</v>
      </c>
      <c r="Q35" s="217">
        <v>50000000</v>
      </c>
      <c r="R35" s="217">
        <f t="shared" si="3"/>
        <v>117647058.82352941</v>
      </c>
      <c r="S35" s="151" t="s">
        <v>1810</v>
      </c>
      <c r="T35" s="152" t="s">
        <v>868</v>
      </c>
      <c r="U35" s="152" t="s">
        <v>871</v>
      </c>
      <c r="V35" s="152" t="s">
        <v>871</v>
      </c>
      <c r="W35" s="152" t="s">
        <v>872</v>
      </c>
      <c r="X35" s="152" t="s">
        <v>79</v>
      </c>
      <c r="Y35" s="152" t="s">
        <v>877</v>
      </c>
    </row>
    <row r="36" spans="1:25" s="147" customFormat="1" ht="160.5" customHeight="1" x14ac:dyDescent="0.25">
      <c r="A36" s="148"/>
      <c r="B36" s="201">
        <v>29</v>
      </c>
      <c r="C36" s="201" t="s">
        <v>1781</v>
      </c>
      <c r="D36" s="201" t="s">
        <v>853</v>
      </c>
      <c r="E36" s="201" t="s">
        <v>957</v>
      </c>
      <c r="F36" s="202" t="s">
        <v>1803</v>
      </c>
      <c r="G36" s="203" t="s">
        <v>391</v>
      </c>
      <c r="H36" s="161" t="s">
        <v>1657</v>
      </c>
      <c r="I36" s="149" t="s">
        <v>474</v>
      </c>
      <c r="J36" s="309"/>
      <c r="K36" s="309"/>
      <c r="L36" s="203" t="s">
        <v>74</v>
      </c>
      <c r="M36" s="149" t="s">
        <v>399</v>
      </c>
      <c r="N36" s="203" t="s">
        <v>56</v>
      </c>
      <c r="O36" s="191" t="s">
        <v>1778</v>
      </c>
      <c r="P36" s="217">
        <v>117647058.82352941</v>
      </c>
      <c r="Q36" s="217">
        <v>100000000</v>
      </c>
      <c r="R36" s="217">
        <f t="shared" si="3"/>
        <v>235294117.64705881</v>
      </c>
      <c r="S36" s="151" t="s">
        <v>1747</v>
      </c>
      <c r="T36" s="152" t="s">
        <v>870</v>
      </c>
      <c r="U36" s="152" t="s">
        <v>879</v>
      </c>
      <c r="V36" s="152" t="s">
        <v>879</v>
      </c>
      <c r="W36" s="152" t="s">
        <v>873</v>
      </c>
      <c r="X36" s="152" t="s">
        <v>79</v>
      </c>
      <c r="Y36" s="152" t="s">
        <v>877</v>
      </c>
    </row>
    <row r="37" spans="1:25" s="147" customFormat="1" ht="349.5" customHeight="1" x14ac:dyDescent="0.25">
      <c r="A37" s="148"/>
      <c r="B37" s="149">
        <f>B36+1</f>
        <v>30</v>
      </c>
      <c r="C37" s="149" t="s">
        <v>1782</v>
      </c>
      <c r="D37" s="149" t="s">
        <v>853</v>
      </c>
      <c r="E37" s="149" t="s">
        <v>957</v>
      </c>
      <c r="F37" s="175" t="s">
        <v>1818</v>
      </c>
      <c r="G37" s="161" t="s">
        <v>391</v>
      </c>
      <c r="H37" s="161" t="s">
        <v>1657</v>
      </c>
      <c r="I37" s="149" t="s">
        <v>474</v>
      </c>
      <c r="J37" s="209">
        <v>380545520</v>
      </c>
      <c r="K37" s="209">
        <v>323463692</v>
      </c>
      <c r="L37" s="161" t="s">
        <v>476</v>
      </c>
      <c r="M37" s="149" t="s">
        <v>401</v>
      </c>
      <c r="N37" s="161" t="s">
        <v>56</v>
      </c>
      <c r="O37" s="191" t="s">
        <v>1817</v>
      </c>
      <c r="P37" s="209">
        <v>380545520</v>
      </c>
      <c r="Q37" s="209">
        <v>323463692</v>
      </c>
      <c r="R37" s="209">
        <f t="shared" si="3"/>
        <v>761091040</v>
      </c>
      <c r="S37" s="151" t="s">
        <v>1747</v>
      </c>
      <c r="T37" s="152" t="s">
        <v>871</v>
      </c>
      <c r="U37" s="152" t="s">
        <v>879</v>
      </c>
      <c r="V37" s="152" t="s">
        <v>879</v>
      </c>
      <c r="W37" s="152" t="s">
        <v>873</v>
      </c>
      <c r="X37" s="152" t="s">
        <v>79</v>
      </c>
      <c r="Y37" s="152" t="s">
        <v>877</v>
      </c>
    </row>
    <row r="38" spans="1:25" s="25" customFormat="1" ht="286.5" customHeight="1" x14ac:dyDescent="0.25">
      <c r="A38" s="21"/>
      <c r="B38" s="170"/>
      <c r="C38" s="170" t="s">
        <v>779</v>
      </c>
      <c r="D38" s="170" t="s">
        <v>1822</v>
      </c>
      <c r="E38" s="170" t="s">
        <v>1813</v>
      </c>
      <c r="F38" s="170"/>
      <c r="G38" s="170"/>
      <c r="H38" s="23"/>
      <c r="I38" s="22"/>
      <c r="J38" s="206">
        <f>J8+J20+J15++J22+J24+J25+J27+J29+J30+J32+J33+J35+J37</f>
        <v>5254203319</v>
      </c>
      <c r="K38" s="206">
        <f>K8+K20+K15++K22+K24+K25+K27+K29+K30+K32+K33+K35+K37</f>
        <v>4044073646</v>
      </c>
      <c r="L38" s="170"/>
      <c r="M38" s="22"/>
      <c r="N38" s="207"/>
      <c r="O38" s="205"/>
      <c r="P38" s="206">
        <f>SUM(P8:P37)</f>
        <v>5254203320.2352943</v>
      </c>
      <c r="Q38" s="206">
        <f t="shared" ref="Q38:R38" si="4">SUM(Q8:Q37)</f>
        <v>4044073646</v>
      </c>
      <c r="R38" s="206">
        <f t="shared" si="4"/>
        <v>13446182581.470589</v>
      </c>
      <c r="S38" s="47"/>
      <c r="T38" s="47"/>
      <c r="U38" s="47"/>
      <c r="V38" s="47"/>
      <c r="W38" s="47"/>
      <c r="X38" s="46"/>
      <c r="Y38" s="46"/>
    </row>
    <row r="39" spans="1:25" s="25" customFormat="1" ht="67.5" customHeight="1" x14ac:dyDescent="0.25">
      <c r="A39" s="21"/>
      <c r="B39" s="22"/>
      <c r="C39" s="22"/>
      <c r="D39" s="22"/>
      <c r="E39" s="22"/>
      <c r="F39" s="22"/>
      <c r="G39" s="22"/>
      <c r="H39" s="23"/>
      <c r="I39" s="22"/>
      <c r="J39" s="26"/>
      <c r="K39" s="26"/>
      <c r="L39" s="156"/>
      <c r="M39" s="22"/>
      <c r="N39" s="204"/>
      <c r="O39" s="205" t="s">
        <v>1820</v>
      </c>
      <c r="P39" s="206">
        <f>P8+P9+P10+P11+P12+P15+P16+P17+P20+P21+P22+P24+P25+P27+P30+P33+P35</f>
        <v>4057740535.3117647</v>
      </c>
      <c r="Q39" s="206">
        <f t="shared" ref="Q39:R39" si="5">Q8+Q9+Q10+Q11+Q12+Q15+Q16+Q17+Q20+Q21+Q22+Q24+Q25+Q27+Q30+Q33+Q35</f>
        <v>3094486529.96</v>
      </c>
      <c r="R39" s="206">
        <f t="shared" si="5"/>
        <v>10935609952.623529</v>
      </c>
      <c r="S39" s="47"/>
      <c r="T39" s="47"/>
      <c r="U39" s="47"/>
      <c r="V39" s="47"/>
      <c r="W39" s="47"/>
      <c r="X39" s="46"/>
      <c r="Y39" s="46"/>
    </row>
    <row r="40" spans="1:25" s="25" customFormat="1" ht="108.75" customHeight="1" x14ac:dyDescent="0.25">
      <c r="A40" s="21"/>
      <c r="B40" s="22"/>
      <c r="C40" s="22"/>
      <c r="D40" s="22"/>
      <c r="E40" s="22"/>
      <c r="F40" s="22"/>
      <c r="G40" s="22"/>
      <c r="H40" s="23"/>
      <c r="I40" s="22"/>
      <c r="J40" s="26"/>
      <c r="K40" s="26"/>
      <c r="L40" s="156"/>
      <c r="M40" s="22"/>
      <c r="N40" s="204"/>
      <c r="O40" s="205" t="s">
        <v>1819</v>
      </c>
      <c r="P40" s="206">
        <f>P38-P39</f>
        <v>1196462784.9235296</v>
      </c>
      <c r="Q40" s="206">
        <f t="shared" ref="Q40:R40" si="6">Q38-Q39</f>
        <v>949587116.03999996</v>
      </c>
      <c r="R40" s="206">
        <f t="shared" si="6"/>
        <v>2510572628.8470592</v>
      </c>
      <c r="S40" s="47"/>
      <c r="T40" s="47"/>
      <c r="U40" s="47"/>
      <c r="V40" s="47"/>
      <c r="W40" s="47"/>
      <c r="X40" s="46"/>
      <c r="Y40" s="46"/>
    </row>
  </sheetData>
  <autoFilter ref="B6:Y40" xr:uid="{00000000-0009-0000-0000-000002000000}"/>
  <mergeCells count="19">
    <mergeCell ref="J33:J34"/>
    <mergeCell ref="K33:K34"/>
    <mergeCell ref="J35:J36"/>
    <mergeCell ref="K35:K36"/>
    <mergeCell ref="J25:J26"/>
    <mergeCell ref="K25:K26"/>
    <mergeCell ref="J27:J28"/>
    <mergeCell ref="K27:K28"/>
    <mergeCell ref="J30:J31"/>
    <mergeCell ref="K30:K31"/>
    <mergeCell ref="J22:J23"/>
    <mergeCell ref="K22:K23"/>
    <mergeCell ref="D3:L3"/>
    <mergeCell ref="J8:J14"/>
    <mergeCell ref="K8:K14"/>
    <mergeCell ref="J15:J19"/>
    <mergeCell ref="K15:K19"/>
    <mergeCell ref="J20:J21"/>
    <mergeCell ref="K20:K21"/>
  </mergeCells>
  <pageMargins left="0.70866141732283472" right="0.70866141732283472" top="0.74803149606299213" bottom="0.74803149606299213" header="0.31496062992125984" footer="0.31496062992125984"/>
  <pageSetup paperSize="8" scale="36" fitToHeight="0" orientation="landscape" r:id="rId1"/>
  <rowBreaks count="1" manualBreakCount="1">
    <brk id="23"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724EA-6550-4C20-B69D-66B27E448DE8}">
  <sheetPr filterMode="1">
    <pageSetUpPr fitToPage="1"/>
  </sheetPr>
  <dimension ref="A1:Y42"/>
  <sheetViews>
    <sheetView view="pageBreakPreview" zoomScale="50" zoomScaleNormal="70" zoomScaleSheetLayoutView="50" workbookViewId="0">
      <pane xSplit="1" ySplit="6" topLeftCell="B40" activePane="bottomRight" state="frozen"/>
      <selection pane="topRight" activeCell="B1" sqref="B1"/>
      <selection pane="bottomLeft" activeCell="A7" sqref="A7"/>
      <selection pane="bottomRight" activeCell="B10" sqref="B10"/>
    </sheetView>
  </sheetViews>
  <sheetFormatPr defaultColWidth="9.140625" defaultRowHeight="160.5" customHeight="1" x14ac:dyDescent="0.25"/>
  <cols>
    <col min="1" max="1" width="12.7109375" style="92" hidden="1" customWidth="1"/>
    <col min="2" max="2" width="10.28515625" style="93" customWidth="1"/>
    <col min="3" max="3" width="24.7109375" style="92" customWidth="1"/>
    <col min="4" max="4" width="0.28515625" style="92" customWidth="1"/>
    <col min="5" max="5" width="26" style="92" customWidth="1"/>
    <col min="6" max="6" width="73.85546875" style="162" customWidth="1"/>
    <col min="7" max="7" width="41.28515625" style="153" customWidth="1"/>
    <col min="8" max="8" width="25.5703125" style="153" hidden="1" customWidth="1"/>
    <col min="9" max="9" width="29.42578125" style="18" hidden="1" customWidth="1"/>
    <col min="10" max="10" width="34.42578125" style="20" customWidth="1"/>
    <col min="11" max="11" width="35.140625" style="20" customWidth="1"/>
    <col min="12" max="12" width="26.140625" style="153" customWidth="1"/>
    <col min="13" max="13" width="47.85546875" style="92" hidden="1" customWidth="1"/>
    <col min="14" max="14" width="28" style="92" customWidth="1"/>
    <col min="15" max="15" width="61" style="166" bestFit="1" customWidth="1"/>
    <col min="16" max="16" width="61" style="166" customWidth="1"/>
    <col min="17" max="17" width="51.7109375" style="166" customWidth="1"/>
    <col min="18" max="18" width="51.7109375" style="190" customWidth="1"/>
    <col min="19" max="19" width="35.28515625" style="94" hidden="1" customWidth="1"/>
    <col min="20" max="20" width="32.140625" style="94" hidden="1" customWidth="1"/>
    <col min="21" max="21" width="32" style="94" hidden="1" customWidth="1"/>
    <col min="22" max="22" width="36.42578125" style="94" hidden="1" customWidth="1"/>
    <col min="23" max="23" width="35.5703125" style="94" hidden="1" customWidth="1"/>
    <col min="24" max="24" width="35.28515625" style="45" hidden="1" customWidth="1"/>
    <col min="25" max="25" width="184" style="45" hidden="1" customWidth="1"/>
    <col min="26" max="26" width="0" style="92" hidden="1" customWidth="1"/>
    <col min="27" max="16384" width="9.140625" style="92"/>
  </cols>
  <sheetData>
    <row r="1" spans="1:25" s="18" customFormat="1" ht="105" customHeight="1" x14ac:dyDescent="0.25">
      <c r="B1" s="17"/>
      <c r="F1" s="153"/>
      <c r="G1" s="153"/>
      <c r="H1" s="164"/>
      <c r="J1" s="20"/>
      <c r="K1" s="20"/>
      <c r="L1" s="153"/>
      <c r="P1" s="193"/>
      <c r="Q1" s="193"/>
      <c r="R1" s="188"/>
      <c r="S1" s="44"/>
      <c r="T1" s="44"/>
      <c r="U1" s="44"/>
      <c r="V1" s="44"/>
      <c r="W1" s="44"/>
      <c r="X1" s="43"/>
      <c r="Y1" s="45"/>
    </row>
    <row r="2" spans="1:25" s="18" customFormat="1" ht="23.25" x14ac:dyDescent="0.25">
      <c r="B2" s="17"/>
      <c r="F2" s="153"/>
      <c r="G2" s="153"/>
      <c r="H2" s="164"/>
      <c r="J2" s="20"/>
      <c r="K2" s="20"/>
      <c r="L2" s="153"/>
      <c r="P2" s="193"/>
      <c r="Q2" s="193"/>
      <c r="R2" s="188"/>
      <c r="S2" s="44"/>
      <c r="T2" s="44"/>
      <c r="U2" s="44"/>
      <c r="V2" s="44"/>
      <c r="W2" s="44"/>
      <c r="X2" s="43"/>
      <c r="Y2" s="45"/>
    </row>
    <row r="3" spans="1:25" s="18" customFormat="1" ht="124.5" customHeight="1" x14ac:dyDescent="0.25">
      <c r="B3" s="17"/>
      <c r="D3" s="286" t="s">
        <v>1809</v>
      </c>
      <c r="E3" s="287"/>
      <c r="F3" s="287"/>
      <c r="G3" s="287"/>
      <c r="H3" s="287"/>
      <c r="I3" s="287"/>
      <c r="J3" s="287"/>
      <c r="K3" s="287"/>
      <c r="L3" s="287"/>
      <c r="O3" s="192"/>
      <c r="P3" s="193"/>
      <c r="Q3" s="193"/>
      <c r="R3" s="188"/>
      <c r="S3" s="44"/>
      <c r="T3" s="44"/>
      <c r="U3" s="44"/>
      <c r="V3" s="44"/>
      <c r="W3" s="44"/>
      <c r="X3" s="43"/>
      <c r="Y3" s="45"/>
    </row>
    <row r="4" spans="1:25" s="18" customFormat="1" ht="23.25" x14ac:dyDescent="0.25">
      <c r="B4" s="17"/>
      <c r="F4" s="153"/>
      <c r="G4" s="153"/>
      <c r="H4" s="164"/>
      <c r="J4" s="20"/>
      <c r="K4" s="20"/>
      <c r="L4" s="153"/>
      <c r="O4" s="165"/>
      <c r="P4" s="194"/>
      <c r="Q4" s="165"/>
      <c r="R4" s="188"/>
      <c r="S4" s="44"/>
      <c r="T4" s="44"/>
      <c r="U4" s="44"/>
      <c r="V4" s="44"/>
      <c r="W4" s="44"/>
      <c r="X4" s="43"/>
      <c r="Y4" s="45"/>
    </row>
    <row r="5" spans="1:25" s="18" customFormat="1" ht="24" thickBot="1" x14ac:dyDescent="0.3">
      <c r="B5" s="17"/>
      <c r="F5" s="153"/>
      <c r="G5" s="153"/>
      <c r="H5" s="164"/>
      <c r="J5" s="20"/>
      <c r="K5" s="20"/>
      <c r="L5" s="153"/>
      <c r="O5" s="165"/>
      <c r="P5" s="165"/>
      <c r="Q5" s="165"/>
      <c r="R5" s="188"/>
      <c r="S5" s="44"/>
      <c r="T5" s="44"/>
      <c r="U5" s="44"/>
      <c r="V5" s="44"/>
      <c r="W5" s="44"/>
      <c r="X5" s="43"/>
      <c r="Y5" s="45"/>
    </row>
    <row r="6" spans="1:25" s="38" customFormat="1" ht="153" customHeight="1" x14ac:dyDescent="0.25">
      <c r="B6" s="39" t="s">
        <v>0</v>
      </c>
      <c r="C6" s="39" t="s">
        <v>4</v>
      </c>
      <c r="D6" s="39" t="s">
        <v>738</v>
      </c>
      <c r="E6" s="39" t="s">
        <v>1</v>
      </c>
      <c r="F6" s="39" t="s">
        <v>2</v>
      </c>
      <c r="G6" s="39" t="s">
        <v>3</v>
      </c>
      <c r="H6" s="39" t="s">
        <v>43</v>
      </c>
      <c r="I6" s="39" t="s">
        <v>47</v>
      </c>
      <c r="J6" s="40" t="s">
        <v>1826</v>
      </c>
      <c r="K6" s="40" t="s">
        <v>1827</v>
      </c>
      <c r="L6" s="39" t="s">
        <v>55</v>
      </c>
      <c r="M6" s="39" t="s">
        <v>48</v>
      </c>
      <c r="N6" s="39" t="s">
        <v>46</v>
      </c>
      <c r="O6" s="39" t="s">
        <v>402</v>
      </c>
      <c r="P6" s="39" t="s">
        <v>1823</v>
      </c>
      <c r="Q6" s="40" t="s">
        <v>1824</v>
      </c>
      <c r="R6" s="189" t="s">
        <v>1825</v>
      </c>
      <c r="S6" s="39" t="s">
        <v>403</v>
      </c>
      <c r="T6" s="41" t="s">
        <v>49</v>
      </c>
      <c r="U6" s="41" t="s">
        <v>50</v>
      </c>
      <c r="V6" s="41" t="s">
        <v>44</v>
      </c>
      <c r="W6" s="41" t="s">
        <v>45</v>
      </c>
      <c r="X6" s="41" t="s">
        <v>51</v>
      </c>
      <c r="Y6" s="41" t="s">
        <v>52</v>
      </c>
    </row>
    <row r="7" spans="1:25" s="25" customFormat="1" ht="1.5" hidden="1" customHeight="1" x14ac:dyDescent="0.25">
      <c r="A7" s="21"/>
      <c r="B7" s="22">
        <v>10</v>
      </c>
      <c r="C7" s="22" t="s">
        <v>785</v>
      </c>
      <c r="D7" s="22" t="s">
        <v>778</v>
      </c>
      <c r="E7" s="22" t="s">
        <v>926</v>
      </c>
      <c r="F7" s="22"/>
      <c r="G7" s="22"/>
      <c r="H7" s="22"/>
      <c r="I7" s="22"/>
      <c r="J7" s="24" t="e">
        <f>SUM(#REF!)</f>
        <v>#REF!</v>
      </c>
      <c r="K7" s="24" t="e">
        <f>SUM(#REF!)</f>
        <v>#REF!</v>
      </c>
      <c r="L7" s="22"/>
      <c r="M7" s="22"/>
      <c r="N7" s="23"/>
      <c r="O7" s="46"/>
      <c r="P7" s="46"/>
      <c r="Q7" s="46"/>
      <c r="R7" s="46"/>
      <c r="S7" s="47"/>
      <c r="T7" s="47"/>
      <c r="U7" s="47"/>
      <c r="V7" s="47"/>
      <c r="W7" s="47"/>
      <c r="X7" s="46"/>
      <c r="Y7" s="46"/>
    </row>
    <row r="8" spans="1:25" s="115" customFormat="1" ht="141" customHeight="1" x14ac:dyDescent="0.25">
      <c r="B8" s="312">
        <v>1</v>
      </c>
      <c r="C8" s="312" t="s">
        <v>779</v>
      </c>
      <c r="D8" s="117"/>
      <c r="E8" s="312" t="s">
        <v>360</v>
      </c>
      <c r="F8" s="314" t="s">
        <v>1786</v>
      </c>
      <c r="G8" s="316" t="s">
        <v>860</v>
      </c>
      <c r="H8" s="154" t="s">
        <v>1658</v>
      </c>
      <c r="I8" s="116" t="s">
        <v>474</v>
      </c>
      <c r="J8" s="285">
        <v>2937775940</v>
      </c>
      <c r="K8" s="285">
        <v>2345110376</v>
      </c>
      <c r="L8" s="154" t="s">
        <v>1828</v>
      </c>
      <c r="M8" s="116" t="s">
        <v>1749</v>
      </c>
      <c r="N8" s="316" t="s">
        <v>56</v>
      </c>
      <c r="O8" s="318" t="s">
        <v>1831</v>
      </c>
      <c r="P8" s="218">
        <v>819117647.33333337</v>
      </c>
      <c r="Q8" s="218">
        <v>696250000</v>
      </c>
      <c r="R8" s="218">
        <f>P8*3</f>
        <v>2457352942</v>
      </c>
      <c r="S8" s="118" t="s">
        <v>1746</v>
      </c>
      <c r="T8" s="119" t="s">
        <v>868</v>
      </c>
      <c r="U8" s="119" t="s">
        <v>871</v>
      </c>
      <c r="V8" s="119" t="s">
        <v>871</v>
      </c>
      <c r="W8" s="119" t="s">
        <v>872</v>
      </c>
      <c r="X8" s="119" t="s">
        <v>79</v>
      </c>
      <c r="Y8" s="120" t="s">
        <v>877</v>
      </c>
    </row>
    <row r="9" spans="1:25" s="115" customFormat="1" ht="141" customHeight="1" x14ac:dyDescent="0.25">
      <c r="B9" s="313"/>
      <c r="C9" s="313"/>
      <c r="D9" s="117"/>
      <c r="E9" s="313"/>
      <c r="F9" s="315"/>
      <c r="G9" s="317"/>
      <c r="H9" s="154"/>
      <c r="I9" s="116"/>
      <c r="J9" s="285"/>
      <c r="K9" s="285"/>
      <c r="L9" s="154" t="s">
        <v>476</v>
      </c>
      <c r="M9" s="116"/>
      <c r="N9" s="317"/>
      <c r="O9" s="319"/>
      <c r="P9" s="218">
        <v>168887970</v>
      </c>
      <c r="Q9" s="218">
        <v>67555188</v>
      </c>
      <c r="R9" s="218">
        <f>P9*3</f>
        <v>506663910</v>
      </c>
      <c r="S9" s="118"/>
      <c r="T9" s="119"/>
      <c r="U9" s="119"/>
      <c r="V9" s="119"/>
      <c r="W9" s="119"/>
      <c r="X9" s="119"/>
      <c r="Y9" s="120"/>
    </row>
    <row r="10" spans="1:25" s="115" customFormat="1" ht="203.25" customHeight="1" x14ac:dyDescent="0.25">
      <c r="B10" s="116">
        <v>2</v>
      </c>
      <c r="C10" s="116" t="s">
        <v>779</v>
      </c>
      <c r="D10" s="117"/>
      <c r="E10" s="116" t="s">
        <v>360</v>
      </c>
      <c r="F10" s="167" t="s">
        <v>1787</v>
      </c>
      <c r="G10" s="154" t="s">
        <v>1751</v>
      </c>
      <c r="H10" s="154" t="s">
        <v>1658</v>
      </c>
      <c r="I10" s="116" t="s">
        <v>474</v>
      </c>
      <c r="J10" s="285"/>
      <c r="K10" s="285"/>
      <c r="L10" s="154" t="s">
        <v>1830</v>
      </c>
      <c r="M10" s="116" t="s">
        <v>1750</v>
      </c>
      <c r="N10" s="154" t="s">
        <v>56</v>
      </c>
      <c r="O10" s="176" t="s">
        <v>1766</v>
      </c>
      <c r="P10" s="218">
        <v>12500000</v>
      </c>
      <c r="Q10" s="218">
        <v>10625000</v>
      </c>
      <c r="R10" s="218">
        <f t="shared" ref="R10:R16" si="0">P10*3</f>
        <v>37500000</v>
      </c>
      <c r="S10" s="118" t="s">
        <v>1746</v>
      </c>
      <c r="T10" s="119" t="s">
        <v>868</v>
      </c>
      <c r="U10" s="119" t="s">
        <v>871</v>
      </c>
      <c r="V10" s="119" t="s">
        <v>871</v>
      </c>
      <c r="W10" s="119" t="s">
        <v>872</v>
      </c>
      <c r="X10" s="119" t="s">
        <v>79</v>
      </c>
      <c r="Y10" s="120" t="s">
        <v>877</v>
      </c>
    </row>
    <row r="11" spans="1:25" s="219" customFormat="1" ht="160.5" customHeight="1" x14ac:dyDescent="0.25">
      <c r="B11" s="223">
        <v>3</v>
      </c>
      <c r="C11" s="223" t="s">
        <v>779</v>
      </c>
      <c r="D11" s="223" t="s">
        <v>853</v>
      </c>
      <c r="E11" s="223" t="s">
        <v>360</v>
      </c>
      <c r="F11" s="224" t="s">
        <v>1788</v>
      </c>
      <c r="G11" s="225" t="s">
        <v>1752</v>
      </c>
      <c r="H11" s="200" t="s">
        <v>1658</v>
      </c>
      <c r="I11" s="198" t="s">
        <v>474</v>
      </c>
      <c r="J11" s="285"/>
      <c r="K11" s="285"/>
      <c r="L11" s="225" t="s">
        <v>74</v>
      </c>
      <c r="M11" s="198" t="s">
        <v>1753</v>
      </c>
      <c r="N11" s="225" t="s">
        <v>56</v>
      </c>
      <c r="O11" s="227" t="s">
        <v>1812</v>
      </c>
      <c r="P11" s="226">
        <v>819117647.33333337</v>
      </c>
      <c r="Q11" s="226">
        <v>696250000</v>
      </c>
      <c r="R11" s="226">
        <f t="shared" si="0"/>
        <v>2457352942</v>
      </c>
      <c r="S11" s="220" t="s">
        <v>868</v>
      </c>
      <c r="T11" s="221" t="s">
        <v>868</v>
      </c>
      <c r="U11" s="221" t="s">
        <v>869</v>
      </c>
      <c r="V11" s="221" t="s">
        <v>869</v>
      </c>
      <c r="W11" s="221" t="s">
        <v>870</v>
      </c>
      <c r="X11" s="221" t="s">
        <v>79</v>
      </c>
      <c r="Y11" s="222" t="s">
        <v>877</v>
      </c>
    </row>
    <row r="12" spans="1:25" s="121" customFormat="1" ht="160.5" customHeight="1" x14ac:dyDescent="0.25">
      <c r="B12" s="312">
        <v>4</v>
      </c>
      <c r="C12" s="312" t="s">
        <v>779</v>
      </c>
      <c r="D12" s="116" t="s">
        <v>853</v>
      </c>
      <c r="E12" s="312" t="s">
        <v>360</v>
      </c>
      <c r="F12" s="321" t="s">
        <v>1793</v>
      </c>
      <c r="G12" s="316" t="s">
        <v>1754</v>
      </c>
      <c r="H12" s="154" t="s">
        <v>1658</v>
      </c>
      <c r="I12" s="116" t="s">
        <v>474</v>
      </c>
      <c r="J12" s="285"/>
      <c r="K12" s="285"/>
      <c r="L12" s="154" t="s">
        <v>74</v>
      </c>
      <c r="M12" s="116" t="s">
        <v>1753</v>
      </c>
      <c r="N12" s="316" t="s">
        <v>56</v>
      </c>
      <c r="O12" s="318" t="s">
        <v>1832</v>
      </c>
      <c r="P12" s="218">
        <v>819117647.33333337</v>
      </c>
      <c r="Q12" s="218">
        <v>696250000</v>
      </c>
      <c r="R12" s="218">
        <f t="shared" si="0"/>
        <v>2457352942</v>
      </c>
      <c r="S12" s="118" t="s">
        <v>874</v>
      </c>
      <c r="T12" s="119" t="s">
        <v>868</v>
      </c>
      <c r="U12" s="119" t="s">
        <v>884</v>
      </c>
      <c r="V12" s="119" t="s">
        <v>884</v>
      </c>
      <c r="W12" s="119" t="s">
        <v>885</v>
      </c>
      <c r="X12" s="119" t="s">
        <v>79</v>
      </c>
      <c r="Y12" s="120" t="s">
        <v>877</v>
      </c>
    </row>
    <row r="13" spans="1:25" s="121" customFormat="1" ht="160.5" customHeight="1" x14ac:dyDescent="0.25">
      <c r="B13" s="313"/>
      <c r="C13" s="313"/>
      <c r="D13" s="116"/>
      <c r="E13" s="313"/>
      <c r="F13" s="322"/>
      <c r="G13" s="317"/>
      <c r="H13" s="154"/>
      <c r="I13" s="116"/>
      <c r="J13" s="285"/>
      <c r="K13" s="285"/>
      <c r="L13" s="154" t="s">
        <v>476</v>
      </c>
      <c r="M13" s="116"/>
      <c r="N13" s="317"/>
      <c r="O13" s="320"/>
      <c r="P13" s="218">
        <v>168887970</v>
      </c>
      <c r="Q13" s="218">
        <v>67555188</v>
      </c>
      <c r="R13" s="218">
        <f>P13*3</f>
        <v>506663910</v>
      </c>
      <c r="S13" s="118"/>
      <c r="T13" s="119"/>
      <c r="U13" s="119"/>
      <c r="V13" s="119"/>
      <c r="W13" s="119"/>
      <c r="X13" s="119"/>
      <c r="Y13" s="120"/>
    </row>
    <row r="14" spans="1:25" s="121" customFormat="1" ht="160.5" customHeight="1" x14ac:dyDescent="0.25">
      <c r="B14" s="116">
        <v>5</v>
      </c>
      <c r="C14" s="116" t="s">
        <v>779</v>
      </c>
      <c r="D14" s="116" t="s">
        <v>853</v>
      </c>
      <c r="E14" s="116" t="s">
        <v>360</v>
      </c>
      <c r="F14" s="168" t="s">
        <v>1790</v>
      </c>
      <c r="G14" s="154" t="s">
        <v>1756</v>
      </c>
      <c r="H14" s="154" t="s">
        <v>1658</v>
      </c>
      <c r="I14" s="116" t="s">
        <v>474</v>
      </c>
      <c r="J14" s="285"/>
      <c r="K14" s="285"/>
      <c r="L14" s="154" t="s">
        <v>1828</v>
      </c>
      <c r="M14" s="116" t="s">
        <v>1750</v>
      </c>
      <c r="N14" s="154" t="s">
        <v>56</v>
      </c>
      <c r="O14" s="176" t="s">
        <v>1806</v>
      </c>
      <c r="P14" s="218">
        <v>12500000</v>
      </c>
      <c r="Q14" s="218">
        <v>10625000</v>
      </c>
      <c r="R14" s="218">
        <f t="shared" si="0"/>
        <v>37500000</v>
      </c>
      <c r="S14" s="118" t="s">
        <v>874</v>
      </c>
      <c r="T14" s="119" t="s">
        <v>868</v>
      </c>
      <c r="U14" s="119" t="s">
        <v>884</v>
      </c>
      <c r="V14" s="119" t="s">
        <v>884</v>
      </c>
      <c r="W14" s="119" t="s">
        <v>885</v>
      </c>
      <c r="X14" s="119" t="s">
        <v>79</v>
      </c>
      <c r="Y14" s="120" t="s">
        <v>877</v>
      </c>
    </row>
    <row r="15" spans="1:25" s="121" customFormat="1" ht="160.5" customHeight="1" x14ac:dyDescent="0.25">
      <c r="B15" s="116">
        <v>6</v>
      </c>
      <c r="C15" s="116" t="s">
        <v>779</v>
      </c>
      <c r="D15" s="187" t="s">
        <v>853</v>
      </c>
      <c r="E15" s="116" t="s">
        <v>360</v>
      </c>
      <c r="F15" s="168" t="s">
        <v>1789</v>
      </c>
      <c r="G15" s="154" t="s">
        <v>1759</v>
      </c>
      <c r="H15" s="186" t="s">
        <v>1658</v>
      </c>
      <c r="I15" s="187" t="s">
        <v>1658</v>
      </c>
      <c r="J15" s="285"/>
      <c r="K15" s="285"/>
      <c r="L15" s="154" t="s">
        <v>1828</v>
      </c>
      <c r="M15" s="116" t="s">
        <v>1757</v>
      </c>
      <c r="N15" s="154" t="s">
        <v>56</v>
      </c>
      <c r="O15" s="176" t="s">
        <v>1775</v>
      </c>
      <c r="P15" s="218">
        <v>58823529.5</v>
      </c>
      <c r="Q15" s="218">
        <v>50000000</v>
      </c>
      <c r="R15" s="218">
        <f t="shared" si="0"/>
        <v>176470588.5</v>
      </c>
      <c r="S15" s="118" t="s">
        <v>1745</v>
      </c>
      <c r="T15" s="119" t="s">
        <v>869</v>
      </c>
      <c r="U15" s="119" t="s">
        <v>884</v>
      </c>
      <c r="V15" s="119" t="s">
        <v>884</v>
      </c>
      <c r="W15" s="119" t="s">
        <v>885</v>
      </c>
      <c r="X15" s="119" t="s">
        <v>79</v>
      </c>
      <c r="Y15" s="120" t="s">
        <v>877</v>
      </c>
    </row>
    <row r="16" spans="1:25" s="121" customFormat="1" ht="171" x14ac:dyDescent="0.25">
      <c r="B16" s="116">
        <v>7</v>
      </c>
      <c r="C16" s="116" t="s">
        <v>779</v>
      </c>
      <c r="D16" s="187"/>
      <c r="E16" s="116" t="s">
        <v>360</v>
      </c>
      <c r="F16" s="168" t="s">
        <v>1794</v>
      </c>
      <c r="G16" s="154" t="s">
        <v>1759</v>
      </c>
      <c r="H16" s="186" t="s">
        <v>1658</v>
      </c>
      <c r="I16" s="187" t="s">
        <v>1658</v>
      </c>
      <c r="J16" s="285"/>
      <c r="K16" s="285"/>
      <c r="L16" s="154" t="s">
        <v>1828</v>
      </c>
      <c r="M16" s="116" t="s">
        <v>1758</v>
      </c>
      <c r="N16" s="154" t="s">
        <v>56</v>
      </c>
      <c r="O16" s="176" t="s">
        <v>1775</v>
      </c>
      <c r="P16" s="218">
        <v>58823529.5</v>
      </c>
      <c r="Q16" s="218">
        <v>50000000</v>
      </c>
      <c r="R16" s="218">
        <f t="shared" si="0"/>
        <v>176470588.5</v>
      </c>
      <c r="S16" s="176" t="s">
        <v>1745</v>
      </c>
      <c r="T16" s="119" t="s">
        <v>869</v>
      </c>
      <c r="U16" s="119" t="s">
        <v>879</v>
      </c>
      <c r="V16" s="119" t="s">
        <v>879</v>
      </c>
      <c r="W16" s="119" t="s">
        <v>873</v>
      </c>
      <c r="X16" s="119" t="s">
        <v>79</v>
      </c>
      <c r="Y16" s="120" t="s">
        <v>877</v>
      </c>
    </row>
    <row r="17" spans="1:25" s="122" customFormat="1" ht="210" x14ac:dyDescent="0.25">
      <c r="B17" s="123">
        <v>8</v>
      </c>
      <c r="C17" s="123" t="s">
        <v>779</v>
      </c>
      <c r="D17" s="123" t="s">
        <v>853</v>
      </c>
      <c r="E17" s="123" t="s">
        <v>161</v>
      </c>
      <c r="F17" s="169" t="s">
        <v>1804</v>
      </c>
      <c r="G17" s="163" t="s">
        <v>1760</v>
      </c>
      <c r="H17" s="155" t="s">
        <v>1659</v>
      </c>
      <c r="I17" s="123" t="s">
        <v>474</v>
      </c>
      <c r="J17" s="297">
        <v>480000000</v>
      </c>
      <c r="K17" s="297">
        <v>240000000</v>
      </c>
      <c r="L17" s="155" t="s">
        <v>476</v>
      </c>
      <c r="M17" s="123" t="s">
        <v>371</v>
      </c>
      <c r="N17" s="155" t="s">
        <v>56</v>
      </c>
      <c r="O17" s="177" t="s">
        <v>1766</v>
      </c>
      <c r="P17" s="210">
        <v>210937500</v>
      </c>
      <c r="Q17" s="210">
        <v>105468750</v>
      </c>
      <c r="R17" s="210">
        <f>P17*2</f>
        <v>421875000</v>
      </c>
      <c r="S17" s="124" t="s">
        <v>1810</v>
      </c>
      <c r="T17" s="124" t="s">
        <v>868</v>
      </c>
      <c r="U17" s="125" t="s">
        <v>871</v>
      </c>
      <c r="V17" s="125" t="s">
        <v>871</v>
      </c>
      <c r="W17" s="125" t="s">
        <v>872</v>
      </c>
      <c r="X17" s="125" t="s">
        <v>79</v>
      </c>
      <c r="Y17" s="125" t="s">
        <v>877</v>
      </c>
    </row>
    <row r="18" spans="1:25" s="122" customFormat="1" ht="210" x14ac:dyDescent="0.25">
      <c r="B18" s="123">
        <v>9</v>
      </c>
      <c r="C18" s="123" t="s">
        <v>779</v>
      </c>
      <c r="D18" s="123" t="s">
        <v>853</v>
      </c>
      <c r="E18" s="123" t="s">
        <v>161</v>
      </c>
      <c r="F18" s="169" t="s">
        <v>1795</v>
      </c>
      <c r="G18" s="155" t="s">
        <v>1791</v>
      </c>
      <c r="H18" s="155" t="s">
        <v>1659</v>
      </c>
      <c r="I18" s="123" t="s">
        <v>474</v>
      </c>
      <c r="J18" s="297"/>
      <c r="K18" s="297"/>
      <c r="L18" s="155" t="s">
        <v>476</v>
      </c>
      <c r="M18" s="123" t="s">
        <v>371</v>
      </c>
      <c r="N18" s="155" t="s">
        <v>56</v>
      </c>
      <c r="O18" s="177" t="s">
        <v>1766</v>
      </c>
      <c r="P18" s="210">
        <v>210937500</v>
      </c>
      <c r="Q18" s="210">
        <v>105468750</v>
      </c>
      <c r="R18" s="210">
        <f>P18*2</f>
        <v>421875000</v>
      </c>
      <c r="S18" s="124" t="s">
        <v>1811</v>
      </c>
      <c r="T18" s="124" t="s">
        <v>868</v>
      </c>
      <c r="U18" s="125" t="s">
        <v>884</v>
      </c>
      <c r="V18" s="125" t="s">
        <v>884</v>
      </c>
      <c r="W18" s="125" t="s">
        <v>885</v>
      </c>
      <c r="X18" s="125" t="s">
        <v>79</v>
      </c>
      <c r="Y18" s="125" t="s">
        <v>877</v>
      </c>
    </row>
    <row r="19" spans="1:25" s="122" customFormat="1" ht="210" x14ac:dyDescent="0.25">
      <c r="B19" s="123">
        <f t="shared" ref="B19" si="1">B18+1</f>
        <v>10</v>
      </c>
      <c r="C19" s="123" t="s">
        <v>779</v>
      </c>
      <c r="D19" s="123" t="s">
        <v>853</v>
      </c>
      <c r="E19" s="123" t="s">
        <v>161</v>
      </c>
      <c r="F19" s="169" t="s">
        <v>1792</v>
      </c>
      <c r="G19" s="155" t="s">
        <v>1761</v>
      </c>
      <c r="H19" s="155" t="s">
        <v>1659</v>
      </c>
      <c r="I19" s="123" t="s">
        <v>474</v>
      </c>
      <c r="J19" s="297"/>
      <c r="K19" s="297"/>
      <c r="L19" s="155" t="s">
        <v>476</v>
      </c>
      <c r="M19" s="123" t="s">
        <v>1762</v>
      </c>
      <c r="N19" s="155" t="s">
        <v>56</v>
      </c>
      <c r="O19" s="177" t="s">
        <v>1766</v>
      </c>
      <c r="P19" s="210">
        <v>11250000</v>
      </c>
      <c r="Q19" s="210">
        <v>5625000</v>
      </c>
      <c r="R19" s="210">
        <f t="shared" ref="R19:R21" si="2">P19*2</f>
        <v>22500000</v>
      </c>
      <c r="S19" s="124" t="s">
        <v>1811</v>
      </c>
      <c r="T19" s="124" t="s">
        <v>868</v>
      </c>
      <c r="U19" s="125" t="s">
        <v>884</v>
      </c>
      <c r="V19" s="125" t="s">
        <v>884</v>
      </c>
      <c r="W19" s="125" t="s">
        <v>885</v>
      </c>
      <c r="X19" s="125" t="s">
        <v>79</v>
      </c>
      <c r="Y19" s="125" t="s">
        <v>877</v>
      </c>
    </row>
    <row r="20" spans="1:25" s="122" customFormat="1" ht="85.5" x14ac:dyDescent="0.25">
      <c r="B20" s="123">
        <v>11</v>
      </c>
      <c r="C20" s="123" t="s">
        <v>779</v>
      </c>
      <c r="D20" s="123"/>
      <c r="E20" s="123" t="s">
        <v>161</v>
      </c>
      <c r="F20" s="169" t="s">
        <v>1796</v>
      </c>
      <c r="G20" s="155" t="s">
        <v>1763</v>
      </c>
      <c r="H20" s="155" t="s">
        <v>1659</v>
      </c>
      <c r="I20" s="123" t="s">
        <v>474</v>
      </c>
      <c r="J20" s="297"/>
      <c r="K20" s="297"/>
      <c r="L20" s="155" t="s">
        <v>476</v>
      </c>
      <c r="M20" s="123" t="s">
        <v>1805</v>
      </c>
      <c r="N20" s="155" t="s">
        <v>56</v>
      </c>
      <c r="O20" s="191" t="s">
        <v>1807</v>
      </c>
      <c r="P20" s="210">
        <v>23437500</v>
      </c>
      <c r="Q20" s="210">
        <v>11718750</v>
      </c>
      <c r="R20" s="210">
        <f t="shared" si="2"/>
        <v>46875000</v>
      </c>
      <c r="S20" s="124" t="s">
        <v>1811</v>
      </c>
      <c r="T20" s="124" t="s">
        <v>869</v>
      </c>
      <c r="U20" s="125" t="s">
        <v>884</v>
      </c>
      <c r="V20" s="125" t="s">
        <v>884</v>
      </c>
      <c r="W20" s="125" t="s">
        <v>885</v>
      </c>
      <c r="X20" s="125" t="s">
        <v>79</v>
      </c>
      <c r="Y20" s="125" t="s">
        <v>877</v>
      </c>
    </row>
    <row r="21" spans="1:25" s="122" customFormat="1" ht="126" x14ac:dyDescent="0.25">
      <c r="B21" s="123">
        <v>12</v>
      </c>
      <c r="C21" s="123" t="s">
        <v>779</v>
      </c>
      <c r="D21" s="123"/>
      <c r="E21" s="123" t="s">
        <v>161</v>
      </c>
      <c r="F21" s="169" t="s">
        <v>1797</v>
      </c>
      <c r="G21" s="155" t="s">
        <v>1798</v>
      </c>
      <c r="H21" s="155" t="s">
        <v>1659</v>
      </c>
      <c r="I21" s="123" t="s">
        <v>474</v>
      </c>
      <c r="J21" s="298"/>
      <c r="K21" s="298"/>
      <c r="L21" s="155" t="s">
        <v>476</v>
      </c>
      <c r="M21" s="123" t="s">
        <v>371</v>
      </c>
      <c r="N21" s="155" t="s">
        <v>56</v>
      </c>
      <c r="O21" s="191" t="s">
        <v>1807</v>
      </c>
      <c r="P21" s="210">
        <v>23437500</v>
      </c>
      <c r="Q21" s="210">
        <v>11718750</v>
      </c>
      <c r="R21" s="210">
        <f t="shared" si="2"/>
        <v>46875000</v>
      </c>
      <c r="S21" s="124" t="s">
        <v>1811</v>
      </c>
      <c r="T21" s="124" t="s">
        <v>869</v>
      </c>
      <c r="U21" s="125" t="s">
        <v>884</v>
      </c>
      <c r="V21" s="125" t="s">
        <v>884</v>
      </c>
      <c r="W21" s="125" t="s">
        <v>885</v>
      </c>
      <c r="X21" s="125" t="s">
        <v>79</v>
      </c>
      <c r="Y21" s="125" t="s">
        <v>877</v>
      </c>
    </row>
    <row r="22" spans="1:25" s="126" customFormat="1" ht="252" x14ac:dyDescent="0.25">
      <c r="B22" s="127">
        <v>13</v>
      </c>
      <c r="C22" s="127" t="s">
        <v>779</v>
      </c>
      <c r="D22" s="127"/>
      <c r="E22" s="127" t="s">
        <v>537</v>
      </c>
      <c r="F22" s="170" t="s">
        <v>1767</v>
      </c>
      <c r="G22" s="156" t="s">
        <v>1769</v>
      </c>
      <c r="H22" s="156" t="s">
        <v>539</v>
      </c>
      <c r="I22" s="127" t="s">
        <v>474</v>
      </c>
      <c r="J22" s="299">
        <v>123529412</v>
      </c>
      <c r="K22" s="299">
        <v>105000000</v>
      </c>
      <c r="L22" s="156" t="s">
        <v>74</v>
      </c>
      <c r="M22" s="156" t="s">
        <v>780</v>
      </c>
      <c r="N22" s="156" t="s">
        <v>56</v>
      </c>
      <c r="O22" s="156" t="s">
        <v>1766</v>
      </c>
      <c r="P22" s="211">
        <v>101294117.83999999</v>
      </c>
      <c r="Q22" s="211">
        <v>86100000</v>
      </c>
      <c r="R22" s="211">
        <f>P22*2</f>
        <v>202588235.67999998</v>
      </c>
      <c r="S22" s="129" t="s">
        <v>1810</v>
      </c>
      <c r="T22" s="129" t="s">
        <v>868</v>
      </c>
      <c r="U22" s="128" t="s">
        <v>871</v>
      </c>
      <c r="V22" s="128" t="s">
        <v>871</v>
      </c>
      <c r="W22" s="128" t="s">
        <v>872</v>
      </c>
      <c r="X22" s="128" t="s">
        <v>79</v>
      </c>
      <c r="Y22" s="128" t="s">
        <v>877</v>
      </c>
    </row>
    <row r="23" spans="1:25" s="126" customFormat="1" ht="252" x14ac:dyDescent="0.25">
      <c r="B23" s="127">
        <v>14</v>
      </c>
      <c r="C23" s="127" t="s">
        <v>779</v>
      </c>
      <c r="D23" s="127" t="s">
        <v>853</v>
      </c>
      <c r="E23" s="127" t="s">
        <v>11</v>
      </c>
      <c r="F23" s="170" t="s">
        <v>1768</v>
      </c>
      <c r="G23" s="156" t="s">
        <v>1769</v>
      </c>
      <c r="H23" s="156" t="s">
        <v>539</v>
      </c>
      <c r="I23" s="127" t="s">
        <v>474</v>
      </c>
      <c r="J23" s="300"/>
      <c r="K23" s="300"/>
      <c r="L23" s="156" t="s">
        <v>74</v>
      </c>
      <c r="M23" s="156" t="s">
        <v>780</v>
      </c>
      <c r="N23" s="156" t="s">
        <v>56</v>
      </c>
      <c r="O23" s="156" t="s">
        <v>1806</v>
      </c>
      <c r="P23" s="211">
        <v>22235294.16</v>
      </c>
      <c r="Q23" s="211">
        <v>18900000</v>
      </c>
      <c r="R23" s="211">
        <f>P23*2</f>
        <v>44470588.32</v>
      </c>
      <c r="S23" s="129" t="s">
        <v>1747</v>
      </c>
      <c r="T23" s="128" t="s">
        <v>869</v>
      </c>
      <c r="U23" s="128" t="s">
        <v>879</v>
      </c>
      <c r="V23" s="128" t="s">
        <v>879</v>
      </c>
      <c r="W23" s="128" t="s">
        <v>873</v>
      </c>
      <c r="X23" s="128" t="s">
        <v>79</v>
      </c>
      <c r="Y23" s="128" t="s">
        <v>877</v>
      </c>
    </row>
    <row r="24" spans="1:25" s="130" customFormat="1" ht="210" x14ac:dyDescent="0.25">
      <c r="B24" s="131">
        <v>15</v>
      </c>
      <c r="C24" s="131" t="s">
        <v>779</v>
      </c>
      <c r="D24" s="131" t="s">
        <v>853</v>
      </c>
      <c r="E24" s="131" t="s">
        <v>164</v>
      </c>
      <c r="F24" s="171" t="s">
        <v>1772</v>
      </c>
      <c r="G24" s="157" t="s">
        <v>1770</v>
      </c>
      <c r="H24" s="157" t="s">
        <v>539</v>
      </c>
      <c r="I24" s="131" t="s">
        <v>474</v>
      </c>
      <c r="J24" s="295">
        <v>29411765</v>
      </c>
      <c r="K24" s="295">
        <v>25000000</v>
      </c>
      <c r="L24" s="157" t="s">
        <v>74</v>
      </c>
      <c r="M24" s="157" t="s">
        <v>854</v>
      </c>
      <c r="N24" s="157" t="s">
        <v>56</v>
      </c>
      <c r="O24" s="171" t="s">
        <v>1766</v>
      </c>
      <c r="P24" s="212">
        <v>14705882.5</v>
      </c>
      <c r="Q24" s="212">
        <v>12500000</v>
      </c>
      <c r="R24" s="212">
        <f t="shared" ref="R24:R39" si="3">P24*2</f>
        <v>29411765</v>
      </c>
      <c r="S24" s="132" t="s">
        <v>870</v>
      </c>
      <c r="T24" s="132" t="s">
        <v>868</v>
      </c>
      <c r="U24" s="133" t="s">
        <v>871</v>
      </c>
      <c r="V24" s="133" t="s">
        <v>871</v>
      </c>
      <c r="W24" s="133" t="s">
        <v>872</v>
      </c>
      <c r="X24" s="133" t="s">
        <v>79</v>
      </c>
      <c r="Y24" s="133" t="s">
        <v>877</v>
      </c>
    </row>
    <row r="25" spans="1:25" s="130" customFormat="1" ht="210" x14ac:dyDescent="0.25">
      <c r="B25" s="131">
        <v>16</v>
      </c>
      <c r="C25" s="131" t="s">
        <v>779</v>
      </c>
      <c r="D25" s="131" t="s">
        <v>853</v>
      </c>
      <c r="E25" s="131" t="s">
        <v>164</v>
      </c>
      <c r="F25" s="171" t="s">
        <v>1771</v>
      </c>
      <c r="G25" s="157" t="s">
        <v>1770</v>
      </c>
      <c r="H25" s="157" t="s">
        <v>539</v>
      </c>
      <c r="I25" s="131" t="s">
        <v>474</v>
      </c>
      <c r="J25" s="296"/>
      <c r="K25" s="296"/>
      <c r="L25" s="157" t="s">
        <v>74</v>
      </c>
      <c r="M25" s="131" t="s">
        <v>854</v>
      </c>
      <c r="N25" s="157" t="s">
        <v>56</v>
      </c>
      <c r="O25" s="191" t="s">
        <v>1777</v>
      </c>
      <c r="P25" s="212">
        <v>14705882.5</v>
      </c>
      <c r="Q25" s="212">
        <v>12500000</v>
      </c>
      <c r="R25" s="212">
        <f t="shared" si="3"/>
        <v>29411765</v>
      </c>
      <c r="S25" s="132" t="s">
        <v>872</v>
      </c>
      <c r="T25" s="133" t="s">
        <v>870</v>
      </c>
      <c r="U25" s="133" t="s">
        <v>880</v>
      </c>
      <c r="V25" s="133" t="s">
        <v>880</v>
      </c>
      <c r="W25" s="133" t="s">
        <v>879</v>
      </c>
      <c r="X25" s="133" t="s">
        <v>79</v>
      </c>
      <c r="Y25" s="133" t="s">
        <v>877</v>
      </c>
    </row>
    <row r="26" spans="1:25" s="134" customFormat="1" ht="210" x14ac:dyDescent="0.25">
      <c r="B26" s="135">
        <f>B25+1</f>
        <v>17</v>
      </c>
      <c r="C26" s="135" t="s">
        <v>779</v>
      </c>
      <c r="D26" s="135" t="s">
        <v>853</v>
      </c>
      <c r="E26" s="135" t="s">
        <v>378</v>
      </c>
      <c r="F26" s="172" t="s">
        <v>379</v>
      </c>
      <c r="G26" s="158" t="s">
        <v>380</v>
      </c>
      <c r="H26" s="158" t="s">
        <v>539</v>
      </c>
      <c r="I26" s="135" t="s">
        <v>474</v>
      </c>
      <c r="J26" s="208">
        <v>47058824</v>
      </c>
      <c r="K26" s="208">
        <v>40000000</v>
      </c>
      <c r="L26" s="172" t="s">
        <v>74</v>
      </c>
      <c r="M26" s="172" t="s">
        <v>854</v>
      </c>
      <c r="N26" s="158" t="s">
        <v>56</v>
      </c>
      <c r="O26" s="172" t="s">
        <v>1776</v>
      </c>
      <c r="P26" s="208">
        <v>47058824</v>
      </c>
      <c r="Q26" s="208">
        <v>40000000</v>
      </c>
      <c r="R26" s="208">
        <f t="shared" si="3"/>
        <v>94117648</v>
      </c>
      <c r="S26" s="137" t="s">
        <v>872</v>
      </c>
      <c r="T26" s="137" t="s">
        <v>868</v>
      </c>
      <c r="U26" s="138" t="s">
        <v>880</v>
      </c>
      <c r="V26" s="138" t="s">
        <v>880</v>
      </c>
      <c r="W26" s="138" t="s">
        <v>879</v>
      </c>
      <c r="X26" s="138" t="s">
        <v>79</v>
      </c>
      <c r="Y26" s="138" t="s">
        <v>877</v>
      </c>
    </row>
    <row r="27" spans="1:25" s="34" customFormat="1" ht="409.5" x14ac:dyDescent="0.25">
      <c r="A27" s="139"/>
      <c r="B27" s="140">
        <v>18</v>
      </c>
      <c r="C27" s="140" t="s">
        <v>779</v>
      </c>
      <c r="D27" s="140" t="s">
        <v>853</v>
      </c>
      <c r="E27" s="140" t="s">
        <v>175</v>
      </c>
      <c r="F27" s="173" t="s">
        <v>1815</v>
      </c>
      <c r="G27" s="159" t="s">
        <v>382</v>
      </c>
      <c r="H27" s="159" t="s">
        <v>530</v>
      </c>
      <c r="I27" s="140" t="s">
        <v>474</v>
      </c>
      <c r="J27" s="291">
        <v>294352445</v>
      </c>
      <c r="K27" s="291">
        <v>250199578</v>
      </c>
      <c r="L27" s="173" t="s">
        <v>74</v>
      </c>
      <c r="M27" s="173" t="s">
        <v>894</v>
      </c>
      <c r="N27" s="173" t="s">
        <v>56</v>
      </c>
      <c r="O27" s="173" t="s">
        <v>1766</v>
      </c>
      <c r="P27" s="213">
        <v>241369004.89999998</v>
      </c>
      <c r="Q27" s="213">
        <v>205163653.95999998</v>
      </c>
      <c r="R27" s="213">
        <f t="shared" si="3"/>
        <v>482738009.79999995</v>
      </c>
      <c r="S27" s="141" t="s">
        <v>1810</v>
      </c>
      <c r="T27" s="141" t="s">
        <v>868</v>
      </c>
      <c r="U27" s="142" t="s">
        <v>871</v>
      </c>
      <c r="V27" s="142" t="s">
        <v>871</v>
      </c>
      <c r="W27" s="142" t="s">
        <v>872</v>
      </c>
      <c r="X27" s="142" t="s">
        <v>79</v>
      </c>
      <c r="Y27" s="142" t="s">
        <v>877</v>
      </c>
    </row>
    <row r="28" spans="1:25" s="34" customFormat="1" ht="273" x14ac:dyDescent="0.25">
      <c r="A28" s="139"/>
      <c r="B28" s="140">
        <v>19</v>
      </c>
      <c r="C28" s="140" t="s">
        <v>779</v>
      </c>
      <c r="D28" s="140" t="s">
        <v>853</v>
      </c>
      <c r="E28" s="140" t="s">
        <v>175</v>
      </c>
      <c r="F28" s="173" t="s">
        <v>1816</v>
      </c>
      <c r="G28" s="159" t="s">
        <v>382</v>
      </c>
      <c r="H28" s="159" t="s">
        <v>530</v>
      </c>
      <c r="I28" s="140" t="s">
        <v>474</v>
      </c>
      <c r="J28" s="292"/>
      <c r="K28" s="292"/>
      <c r="L28" s="159" t="s">
        <v>74</v>
      </c>
      <c r="M28" s="140" t="s">
        <v>894</v>
      </c>
      <c r="N28" s="159" t="s">
        <v>56</v>
      </c>
      <c r="O28" s="191" t="s">
        <v>1777</v>
      </c>
      <c r="P28" s="213">
        <v>52983440.100000001</v>
      </c>
      <c r="Q28" s="213">
        <v>45035924.039999999</v>
      </c>
      <c r="R28" s="213">
        <f t="shared" si="3"/>
        <v>105966880.2</v>
      </c>
      <c r="S28" s="141" t="s">
        <v>1748</v>
      </c>
      <c r="T28" s="142" t="s">
        <v>870</v>
      </c>
      <c r="U28" s="142" t="s">
        <v>873</v>
      </c>
      <c r="V28" s="142" t="s">
        <v>873</v>
      </c>
      <c r="W28" s="142" t="s">
        <v>874</v>
      </c>
      <c r="X28" s="142" t="s">
        <v>79</v>
      </c>
      <c r="Y28" s="142" t="s">
        <v>877</v>
      </c>
    </row>
    <row r="29" spans="1:25" s="34" customFormat="1" ht="210" x14ac:dyDescent="0.25">
      <c r="A29" s="143"/>
      <c r="B29" s="144">
        <v>20</v>
      </c>
      <c r="C29" s="144" t="s">
        <v>779</v>
      </c>
      <c r="D29" s="144" t="s">
        <v>853</v>
      </c>
      <c r="E29" s="144" t="s">
        <v>175</v>
      </c>
      <c r="F29" s="174" t="s">
        <v>1773</v>
      </c>
      <c r="G29" s="160" t="s">
        <v>385</v>
      </c>
      <c r="H29" s="160" t="s">
        <v>530</v>
      </c>
      <c r="I29" s="144" t="s">
        <v>474</v>
      </c>
      <c r="J29" s="293">
        <v>223529412</v>
      </c>
      <c r="K29" s="293">
        <v>190000000</v>
      </c>
      <c r="L29" s="160" t="s">
        <v>74</v>
      </c>
      <c r="M29" s="174" t="s">
        <v>386</v>
      </c>
      <c r="N29" s="160" t="s">
        <v>56</v>
      </c>
      <c r="O29" s="174" t="s">
        <v>1766</v>
      </c>
      <c r="P29" s="214">
        <v>111764706</v>
      </c>
      <c r="Q29" s="214">
        <f>K29/2</f>
        <v>95000000</v>
      </c>
      <c r="R29" s="214">
        <f t="shared" si="3"/>
        <v>223529412</v>
      </c>
      <c r="S29" s="145" t="s">
        <v>1810</v>
      </c>
      <c r="T29" s="145" t="s">
        <v>868</v>
      </c>
      <c r="U29" s="146" t="s">
        <v>871</v>
      </c>
      <c r="V29" s="146" t="s">
        <v>871</v>
      </c>
      <c r="W29" s="146" t="s">
        <v>872</v>
      </c>
      <c r="X29" s="146" t="s">
        <v>79</v>
      </c>
      <c r="Y29" s="146" t="s">
        <v>877</v>
      </c>
    </row>
    <row r="30" spans="1:25" s="34" customFormat="1" ht="210" x14ac:dyDescent="0.25">
      <c r="A30" s="143"/>
      <c r="B30" s="144">
        <v>21</v>
      </c>
      <c r="C30" s="144" t="s">
        <v>779</v>
      </c>
      <c r="D30" s="144" t="s">
        <v>853</v>
      </c>
      <c r="E30" s="144" t="s">
        <v>175</v>
      </c>
      <c r="F30" s="174" t="s">
        <v>1800</v>
      </c>
      <c r="G30" s="160" t="s">
        <v>385</v>
      </c>
      <c r="H30" s="160" t="s">
        <v>530</v>
      </c>
      <c r="I30" s="144" t="s">
        <v>474</v>
      </c>
      <c r="J30" s="294"/>
      <c r="K30" s="294"/>
      <c r="L30" s="160" t="s">
        <v>74</v>
      </c>
      <c r="M30" s="144" t="s">
        <v>386</v>
      </c>
      <c r="N30" s="160" t="s">
        <v>56</v>
      </c>
      <c r="O30" s="191" t="s">
        <v>1777</v>
      </c>
      <c r="P30" s="214">
        <v>111764706</v>
      </c>
      <c r="Q30" s="214">
        <v>95000000</v>
      </c>
      <c r="R30" s="214">
        <f t="shared" si="3"/>
        <v>223529412</v>
      </c>
      <c r="S30" s="145" t="s">
        <v>1748</v>
      </c>
      <c r="T30" s="146" t="s">
        <v>870</v>
      </c>
      <c r="U30" s="146" t="s">
        <v>873</v>
      </c>
      <c r="V30" s="146" t="s">
        <v>873</v>
      </c>
      <c r="W30" s="146" t="s">
        <v>874</v>
      </c>
      <c r="X30" s="146" t="s">
        <v>79</v>
      </c>
      <c r="Y30" s="146" t="s">
        <v>877</v>
      </c>
    </row>
    <row r="31" spans="1:25" s="147" customFormat="1" ht="210" x14ac:dyDescent="0.25">
      <c r="A31" s="148"/>
      <c r="B31" s="149">
        <f>B30+1</f>
        <v>22</v>
      </c>
      <c r="C31" s="149" t="s">
        <v>1779</v>
      </c>
      <c r="D31" s="149" t="s">
        <v>853</v>
      </c>
      <c r="E31" s="149" t="s">
        <v>957</v>
      </c>
      <c r="F31" s="175" t="s">
        <v>387</v>
      </c>
      <c r="G31" s="161" t="s">
        <v>388</v>
      </c>
      <c r="H31" s="161" t="s">
        <v>522</v>
      </c>
      <c r="I31" s="149" t="s">
        <v>474</v>
      </c>
      <c r="J31" s="209">
        <v>135294118</v>
      </c>
      <c r="K31" s="209">
        <v>115000000</v>
      </c>
      <c r="L31" s="161" t="s">
        <v>74</v>
      </c>
      <c r="M31" s="149" t="s">
        <v>830</v>
      </c>
      <c r="N31" s="161" t="s">
        <v>57</v>
      </c>
      <c r="O31" s="191" t="s">
        <v>1778</v>
      </c>
      <c r="P31" s="209">
        <v>135294118</v>
      </c>
      <c r="Q31" s="209">
        <v>115000000</v>
      </c>
      <c r="R31" s="209">
        <f t="shared" si="3"/>
        <v>270588236</v>
      </c>
      <c r="S31" s="151" t="s">
        <v>1747</v>
      </c>
      <c r="T31" s="152" t="s">
        <v>870</v>
      </c>
      <c r="U31" s="152" t="s">
        <v>879</v>
      </c>
      <c r="V31" s="152" t="s">
        <v>879</v>
      </c>
      <c r="W31" s="152" t="s">
        <v>873</v>
      </c>
      <c r="X31" s="152" t="s">
        <v>79</v>
      </c>
      <c r="Y31" s="152" t="s">
        <v>877</v>
      </c>
    </row>
    <row r="32" spans="1:25" s="147" customFormat="1" ht="210" x14ac:dyDescent="0.25">
      <c r="A32" s="148"/>
      <c r="B32" s="195">
        <v>23</v>
      </c>
      <c r="C32" s="195" t="s">
        <v>1780</v>
      </c>
      <c r="D32" s="195" t="s">
        <v>853</v>
      </c>
      <c r="E32" s="195" t="s">
        <v>957</v>
      </c>
      <c r="F32" s="196" t="s">
        <v>1814</v>
      </c>
      <c r="G32" s="197" t="s">
        <v>391</v>
      </c>
      <c r="H32" s="161" t="s">
        <v>522</v>
      </c>
      <c r="I32" s="149" t="s">
        <v>474</v>
      </c>
      <c r="J32" s="310">
        <v>355647059</v>
      </c>
      <c r="K32" s="310">
        <v>200300000</v>
      </c>
      <c r="L32" s="197" t="s">
        <v>476</v>
      </c>
      <c r="M32" s="175" t="s">
        <v>895</v>
      </c>
      <c r="N32" s="197" t="s">
        <v>56</v>
      </c>
      <c r="O32" s="196" t="s">
        <v>1765</v>
      </c>
      <c r="P32" s="215">
        <v>177823529.5</v>
      </c>
      <c r="Q32" s="215">
        <f>K32/2</f>
        <v>100150000</v>
      </c>
      <c r="R32" s="215">
        <f t="shared" si="3"/>
        <v>355647059</v>
      </c>
      <c r="S32" s="151" t="s">
        <v>1810</v>
      </c>
      <c r="T32" s="152" t="s">
        <v>869</v>
      </c>
      <c r="U32" s="152" t="s">
        <v>873</v>
      </c>
      <c r="V32" s="152" t="s">
        <v>873</v>
      </c>
      <c r="W32" s="152" t="s">
        <v>874</v>
      </c>
      <c r="X32" s="152" t="s">
        <v>79</v>
      </c>
      <c r="Y32" s="152" t="s">
        <v>877</v>
      </c>
    </row>
    <row r="33" spans="1:25" s="147" customFormat="1" ht="210" x14ac:dyDescent="0.25">
      <c r="A33" s="148"/>
      <c r="B33" s="195">
        <v>24</v>
      </c>
      <c r="C33" s="195" t="s">
        <v>1780</v>
      </c>
      <c r="D33" s="195" t="s">
        <v>853</v>
      </c>
      <c r="E33" s="195" t="s">
        <v>957</v>
      </c>
      <c r="F33" s="196" t="s">
        <v>1801</v>
      </c>
      <c r="G33" s="197" t="s">
        <v>391</v>
      </c>
      <c r="H33" s="161" t="s">
        <v>522</v>
      </c>
      <c r="I33" s="149" t="s">
        <v>474</v>
      </c>
      <c r="J33" s="311"/>
      <c r="K33" s="311"/>
      <c r="L33" s="197" t="s">
        <v>476</v>
      </c>
      <c r="M33" s="149" t="s">
        <v>895</v>
      </c>
      <c r="N33" s="197" t="s">
        <v>56</v>
      </c>
      <c r="O33" s="191" t="s">
        <v>1778</v>
      </c>
      <c r="P33" s="215">
        <v>177823529.5</v>
      </c>
      <c r="Q33" s="215">
        <v>100150000</v>
      </c>
      <c r="R33" s="215">
        <f t="shared" si="3"/>
        <v>355647059</v>
      </c>
      <c r="S33" s="151" t="s">
        <v>1747</v>
      </c>
      <c r="T33" s="152" t="s">
        <v>870</v>
      </c>
      <c r="U33" s="152" t="s">
        <v>879</v>
      </c>
      <c r="V33" s="152" t="s">
        <v>879</v>
      </c>
      <c r="W33" s="152" t="s">
        <v>873</v>
      </c>
      <c r="X33" s="152" t="s">
        <v>79</v>
      </c>
      <c r="Y33" s="152" t="s">
        <v>877</v>
      </c>
    </row>
    <row r="34" spans="1:25" s="147" customFormat="1" ht="210" x14ac:dyDescent="0.25">
      <c r="A34" s="148"/>
      <c r="B34" s="149">
        <f>B33+1</f>
        <v>25</v>
      </c>
      <c r="C34" s="149" t="s">
        <v>1783</v>
      </c>
      <c r="D34" s="149" t="s">
        <v>853</v>
      </c>
      <c r="E34" s="149" t="s">
        <v>957</v>
      </c>
      <c r="F34" s="175" t="s">
        <v>1799</v>
      </c>
      <c r="G34" s="161" t="s">
        <v>393</v>
      </c>
      <c r="H34" s="161" t="s">
        <v>522</v>
      </c>
      <c r="I34" s="149" t="s">
        <v>474</v>
      </c>
      <c r="J34" s="209">
        <v>11764706</v>
      </c>
      <c r="K34" s="209">
        <v>10000000</v>
      </c>
      <c r="L34" s="161" t="s">
        <v>74</v>
      </c>
      <c r="M34" s="149" t="s">
        <v>855</v>
      </c>
      <c r="N34" s="161" t="s">
        <v>56</v>
      </c>
      <c r="O34" s="191" t="s">
        <v>1808</v>
      </c>
      <c r="P34" s="209">
        <v>11764706</v>
      </c>
      <c r="Q34" s="209">
        <v>10000000</v>
      </c>
      <c r="R34" s="209">
        <f t="shared" si="3"/>
        <v>23529412</v>
      </c>
      <c r="S34" s="151" t="s">
        <v>1747</v>
      </c>
      <c r="T34" s="152" t="s">
        <v>870</v>
      </c>
      <c r="U34" s="152" t="s">
        <v>879</v>
      </c>
      <c r="V34" s="152" t="s">
        <v>879</v>
      </c>
      <c r="W34" s="152" t="s">
        <v>873</v>
      </c>
      <c r="X34" s="152" t="s">
        <v>79</v>
      </c>
      <c r="Y34" s="120" t="s">
        <v>877</v>
      </c>
    </row>
    <row r="35" spans="1:25" s="147" customFormat="1" ht="228" x14ac:dyDescent="0.25">
      <c r="A35" s="148"/>
      <c r="B35" s="198">
        <v>26</v>
      </c>
      <c r="C35" s="198" t="s">
        <v>1821</v>
      </c>
      <c r="D35" s="198" t="s">
        <v>853</v>
      </c>
      <c r="E35" s="198" t="s">
        <v>957</v>
      </c>
      <c r="F35" s="199" t="s">
        <v>1774</v>
      </c>
      <c r="G35" s="200" t="s">
        <v>391</v>
      </c>
      <c r="H35" s="161" t="s">
        <v>1128</v>
      </c>
      <c r="I35" s="149" t="s">
        <v>474</v>
      </c>
      <c r="J35" s="306">
        <v>58823530</v>
      </c>
      <c r="K35" s="306">
        <v>50000000</v>
      </c>
      <c r="L35" s="200" t="s">
        <v>74</v>
      </c>
      <c r="M35" s="175" t="s">
        <v>856</v>
      </c>
      <c r="N35" s="200" t="s">
        <v>56</v>
      </c>
      <c r="O35" s="199" t="s">
        <v>1766</v>
      </c>
      <c r="P35" s="216">
        <v>29411765</v>
      </c>
      <c r="Q35" s="216">
        <f>K35/2</f>
        <v>25000000</v>
      </c>
      <c r="R35" s="216">
        <f t="shared" si="3"/>
        <v>58823530</v>
      </c>
      <c r="S35" s="151" t="s">
        <v>1810</v>
      </c>
      <c r="T35" s="152" t="s">
        <v>868</v>
      </c>
      <c r="U35" s="152" t="s">
        <v>871</v>
      </c>
      <c r="V35" s="152" t="s">
        <v>871</v>
      </c>
      <c r="W35" s="152" t="s">
        <v>872</v>
      </c>
      <c r="X35" s="152" t="s">
        <v>79</v>
      </c>
      <c r="Y35" s="152" t="s">
        <v>877</v>
      </c>
    </row>
    <row r="36" spans="1:25" s="147" customFormat="1" ht="228" x14ac:dyDescent="0.25">
      <c r="A36" s="148"/>
      <c r="B36" s="198">
        <v>27</v>
      </c>
      <c r="C36" s="198" t="s">
        <v>1784</v>
      </c>
      <c r="D36" s="198" t="s">
        <v>853</v>
      </c>
      <c r="E36" s="198" t="s">
        <v>957</v>
      </c>
      <c r="F36" s="199" t="s">
        <v>1802</v>
      </c>
      <c r="G36" s="200" t="s">
        <v>391</v>
      </c>
      <c r="H36" s="161" t="s">
        <v>1128</v>
      </c>
      <c r="I36" s="149" t="s">
        <v>474</v>
      </c>
      <c r="J36" s="307"/>
      <c r="K36" s="307"/>
      <c r="L36" s="200" t="s">
        <v>74</v>
      </c>
      <c r="M36" s="175" t="s">
        <v>856</v>
      </c>
      <c r="N36" s="200" t="s">
        <v>56</v>
      </c>
      <c r="O36" s="191" t="s">
        <v>1778</v>
      </c>
      <c r="P36" s="216">
        <v>29411765</v>
      </c>
      <c r="Q36" s="216">
        <v>25000000</v>
      </c>
      <c r="R36" s="216">
        <f t="shared" si="3"/>
        <v>58823530</v>
      </c>
      <c r="S36" s="151" t="s">
        <v>1747</v>
      </c>
      <c r="T36" s="152" t="s">
        <v>870</v>
      </c>
      <c r="U36" s="152" t="s">
        <v>879</v>
      </c>
      <c r="V36" s="152" t="s">
        <v>879</v>
      </c>
      <c r="W36" s="152" t="s">
        <v>873</v>
      </c>
      <c r="X36" s="152" t="s">
        <v>79</v>
      </c>
      <c r="Y36" s="152" t="s">
        <v>877</v>
      </c>
    </row>
    <row r="37" spans="1:25" s="147" customFormat="1" ht="210" x14ac:dyDescent="0.25">
      <c r="A37" s="148"/>
      <c r="B37" s="201">
        <v>28</v>
      </c>
      <c r="C37" s="201" t="s">
        <v>1781</v>
      </c>
      <c r="D37" s="201" t="s">
        <v>853</v>
      </c>
      <c r="E37" s="201" t="s">
        <v>957</v>
      </c>
      <c r="F37" s="202" t="s">
        <v>1764</v>
      </c>
      <c r="G37" s="203" t="s">
        <v>391</v>
      </c>
      <c r="H37" s="161" t="s">
        <v>1657</v>
      </c>
      <c r="I37" s="149" t="s">
        <v>474</v>
      </c>
      <c r="J37" s="308">
        <v>176470588</v>
      </c>
      <c r="K37" s="308">
        <v>150000000</v>
      </c>
      <c r="L37" s="203" t="s">
        <v>74</v>
      </c>
      <c r="M37" s="175" t="s">
        <v>399</v>
      </c>
      <c r="N37" s="203" t="s">
        <v>56</v>
      </c>
      <c r="O37" s="202" t="s">
        <v>1766</v>
      </c>
      <c r="P37" s="217">
        <v>58823529.411764704</v>
      </c>
      <c r="Q37" s="217">
        <v>50000000</v>
      </c>
      <c r="R37" s="217">
        <f t="shared" si="3"/>
        <v>117647058.82352941</v>
      </c>
      <c r="S37" s="151" t="s">
        <v>1810</v>
      </c>
      <c r="T37" s="152" t="s">
        <v>868</v>
      </c>
      <c r="U37" s="152" t="s">
        <v>871</v>
      </c>
      <c r="V37" s="152" t="s">
        <v>871</v>
      </c>
      <c r="W37" s="152" t="s">
        <v>872</v>
      </c>
      <c r="X37" s="152" t="s">
        <v>79</v>
      </c>
      <c r="Y37" s="152" t="s">
        <v>877</v>
      </c>
    </row>
    <row r="38" spans="1:25" s="147" customFormat="1" ht="210" x14ac:dyDescent="0.25">
      <c r="A38" s="148"/>
      <c r="B38" s="201">
        <v>29</v>
      </c>
      <c r="C38" s="201" t="s">
        <v>1781</v>
      </c>
      <c r="D38" s="201" t="s">
        <v>853</v>
      </c>
      <c r="E38" s="201" t="s">
        <v>957</v>
      </c>
      <c r="F38" s="202" t="s">
        <v>1803</v>
      </c>
      <c r="G38" s="203" t="s">
        <v>391</v>
      </c>
      <c r="H38" s="161" t="s">
        <v>1657</v>
      </c>
      <c r="I38" s="149" t="s">
        <v>474</v>
      </c>
      <c r="J38" s="309"/>
      <c r="K38" s="309"/>
      <c r="L38" s="203" t="s">
        <v>74</v>
      </c>
      <c r="M38" s="149" t="s">
        <v>399</v>
      </c>
      <c r="N38" s="203" t="s">
        <v>56</v>
      </c>
      <c r="O38" s="191" t="s">
        <v>1778</v>
      </c>
      <c r="P38" s="217">
        <v>117647058.82352941</v>
      </c>
      <c r="Q38" s="217">
        <v>100000000</v>
      </c>
      <c r="R38" s="217">
        <f t="shared" si="3"/>
        <v>235294117.64705881</v>
      </c>
      <c r="S38" s="151" t="s">
        <v>1747</v>
      </c>
      <c r="T38" s="152" t="s">
        <v>870</v>
      </c>
      <c r="U38" s="152" t="s">
        <v>879</v>
      </c>
      <c r="V38" s="152" t="s">
        <v>879</v>
      </c>
      <c r="W38" s="152" t="s">
        <v>873</v>
      </c>
      <c r="X38" s="152" t="s">
        <v>79</v>
      </c>
      <c r="Y38" s="152" t="s">
        <v>877</v>
      </c>
    </row>
    <row r="39" spans="1:25" s="147" customFormat="1" ht="315.75" x14ac:dyDescent="0.25">
      <c r="A39" s="148"/>
      <c r="B39" s="149">
        <f>B38+1</f>
        <v>30</v>
      </c>
      <c r="C39" s="149" t="s">
        <v>1782</v>
      </c>
      <c r="D39" s="149" t="s">
        <v>853</v>
      </c>
      <c r="E39" s="149" t="s">
        <v>957</v>
      </c>
      <c r="F39" s="175" t="s">
        <v>1818</v>
      </c>
      <c r="G39" s="161" t="s">
        <v>391</v>
      </c>
      <c r="H39" s="161" t="s">
        <v>1657</v>
      </c>
      <c r="I39" s="149" t="s">
        <v>474</v>
      </c>
      <c r="J39" s="209">
        <v>380545520</v>
      </c>
      <c r="K39" s="209">
        <v>323463692</v>
      </c>
      <c r="L39" s="161" t="s">
        <v>476</v>
      </c>
      <c r="M39" s="149" t="s">
        <v>401</v>
      </c>
      <c r="N39" s="161" t="s">
        <v>56</v>
      </c>
      <c r="O39" s="191" t="s">
        <v>1817</v>
      </c>
      <c r="P39" s="209">
        <v>380545520</v>
      </c>
      <c r="Q39" s="209">
        <v>323463692</v>
      </c>
      <c r="R39" s="209">
        <f t="shared" si="3"/>
        <v>761091040</v>
      </c>
      <c r="S39" s="151" t="s">
        <v>1747</v>
      </c>
      <c r="T39" s="152" t="s">
        <v>871</v>
      </c>
      <c r="U39" s="152" t="s">
        <v>879</v>
      </c>
      <c r="V39" s="152" t="s">
        <v>879</v>
      </c>
      <c r="W39" s="152" t="s">
        <v>873</v>
      </c>
      <c r="X39" s="152" t="s">
        <v>79</v>
      </c>
      <c r="Y39" s="152" t="s">
        <v>877</v>
      </c>
    </row>
    <row r="40" spans="1:25" s="25" customFormat="1" ht="285" x14ac:dyDescent="0.25">
      <c r="A40" s="21"/>
      <c r="B40" s="170"/>
      <c r="C40" s="170" t="s">
        <v>779</v>
      </c>
      <c r="D40" s="170" t="s">
        <v>1822</v>
      </c>
      <c r="E40" s="170" t="s">
        <v>1813</v>
      </c>
      <c r="F40" s="170"/>
      <c r="G40" s="170"/>
      <c r="H40" s="23"/>
      <c r="I40" s="22"/>
      <c r="J40" s="206">
        <f>J8+J22+J17++J24+J26+J27+J29+J31+J32+J34+J35+J37+J39</f>
        <v>5254203319</v>
      </c>
      <c r="K40" s="206">
        <f>K8+K22+K17++K24+K26+K27+K29+K31+K32+K34+K35+K37+K39</f>
        <v>4044073646</v>
      </c>
      <c r="L40" s="170"/>
      <c r="M40" s="22"/>
      <c r="N40" s="207"/>
      <c r="O40" s="205"/>
      <c r="P40" s="206">
        <f>SUM(P8:P39)</f>
        <v>5254203320.2352943</v>
      </c>
      <c r="Q40" s="206">
        <f t="shared" ref="Q40:R40" si="4">SUM(Q8:Q39)</f>
        <v>4044073646</v>
      </c>
      <c r="R40" s="206">
        <f t="shared" si="4"/>
        <v>13446182581.470589</v>
      </c>
      <c r="S40" s="47"/>
      <c r="T40" s="47"/>
      <c r="U40" s="47"/>
      <c r="V40" s="47"/>
      <c r="W40" s="47"/>
      <c r="X40" s="46"/>
      <c r="Y40" s="46"/>
    </row>
    <row r="41" spans="1:25" s="25" customFormat="1" ht="85.5" x14ac:dyDescent="0.25">
      <c r="A41" s="21"/>
      <c r="B41" s="22"/>
      <c r="C41" s="22"/>
      <c r="D41" s="22"/>
      <c r="E41" s="22"/>
      <c r="F41" s="22"/>
      <c r="G41" s="22"/>
      <c r="H41" s="23"/>
      <c r="I41" s="22"/>
      <c r="J41" s="26"/>
      <c r="K41" s="26"/>
      <c r="L41" s="156"/>
      <c r="M41" s="22"/>
      <c r="N41" s="204"/>
      <c r="O41" s="205" t="s">
        <v>1820</v>
      </c>
      <c r="P41" s="206">
        <f>P8+P10+P11+P12+P14+P17+P18+P19+P22+P23+P24+P26+P27+P29+P32+P35+P37</f>
        <v>3719964595.3117647</v>
      </c>
      <c r="Q41" s="206">
        <f t="shared" ref="Q41:R41" si="5">Q8+Q10+Q11+Q12+Q14+Q17+Q18+Q19+Q22+Q23+Q24+Q26+Q27+Q29+Q32+Q35+Q37</f>
        <v>2959376153.96</v>
      </c>
      <c r="R41" s="206">
        <f t="shared" si="5"/>
        <v>9922282132.6235294</v>
      </c>
      <c r="S41" s="47"/>
      <c r="T41" s="47"/>
      <c r="U41" s="47"/>
      <c r="V41" s="47"/>
      <c r="W41" s="47"/>
      <c r="X41" s="46"/>
      <c r="Y41" s="46"/>
    </row>
    <row r="42" spans="1:25" s="25" customFormat="1" ht="57" x14ac:dyDescent="0.25">
      <c r="A42" s="21"/>
      <c r="B42" s="22"/>
      <c r="C42" s="22"/>
      <c r="D42" s="22"/>
      <c r="E42" s="22"/>
      <c r="F42" s="22"/>
      <c r="G42" s="22"/>
      <c r="H42" s="23"/>
      <c r="I42" s="22"/>
      <c r="J42" s="26"/>
      <c r="K42" s="26"/>
      <c r="L42" s="156"/>
      <c r="M42" s="22"/>
      <c r="N42" s="204"/>
      <c r="O42" s="205" t="s">
        <v>1819</v>
      </c>
      <c r="P42" s="206">
        <f>P40-P41</f>
        <v>1534238724.9235296</v>
      </c>
      <c r="Q42" s="206">
        <f t="shared" ref="Q42:R42" si="6">Q40-Q41</f>
        <v>1084697492.04</v>
      </c>
      <c r="R42" s="206">
        <f t="shared" si="6"/>
        <v>3523900448.8470592</v>
      </c>
      <c r="S42" s="47"/>
      <c r="T42" s="47"/>
      <c r="U42" s="47"/>
      <c r="V42" s="47"/>
      <c r="W42" s="47"/>
      <c r="X42" s="46"/>
      <c r="Y42" s="46"/>
    </row>
  </sheetData>
  <autoFilter ref="B6:Y42" xr:uid="{00000000-0009-0000-0000-000002000000}">
    <filterColumn colId="3">
      <filters>
        <filter val="Apă, apă uzată"/>
      </filters>
    </filterColumn>
  </autoFilter>
  <mergeCells count="33">
    <mergeCell ref="N8:N9"/>
    <mergeCell ref="O8:O9"/>
    <mergeCell ref="O12:O13"/>
    <mergeCell ref="N12:N13"/>
    <mergeCell ref="C12:C13"/>
    <mergeCell ref="E12:E13"/>
    <mergeCell ref="F12:F13"/>
    <mergeCell ref="G12:G13"/>
    <mergeCell ref="J22:J23"/>
    <mergeCell ref="K22:K23"/>
    <mergeCell ref="B8:B9"/>
    <mergeCell ref="C8:C9"/>
    <mergeCell ref="E8:E9"/>
    <mergeCell ref="F8:F9"/>
    <mergeCell ref="G8:G9"/>
    <mergeCell ref="B12:B13"/>
    <mergeCell ref="D3:L3"/>
    <mergeCell ref="J8:J16"/>
    <mergeCell ref="K8:K16"/>
    <mergeCell ref="J17:J21"/>
    <mergeCell ref="K17:K21"/>
    <mergeCell ref="J24:J25"/>
    <mergeCell ref="K24:K25"/>
    <mergeCell ref="J27:J28"/>
    <mergeCell ref="K27:K28"/>
    <mergeCell ref="J29:J30"/>
    <mergeCell ref="K29:K30"/>
    <mergeCell ref="J32:J33"/>
    <mergeCell ref="K32:K33"/>
    <mergeCell ref="J35:J36"/>
    <mergeCell ref="K35:K36"/>
    <mergeCell ref="J37:J38"/>
    <mergeCell ref="K37:K38"/>
  </mergeCells>
  <pageMargins left="0.70866141732283472" right="0.70866141732283472" top="0.74803149606299213" bottom="0.74803149606299213" header="0.31496062992125984" footer="0.31496062992125984"/>
  <pageSetup paperSize="8" scale="36" fitToHeight="0" orientation="landscape" r:id="rId1"/>
  <rowBreaks count="1" manualBreakCount="1">
    <brk id="25" min="1"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B4A59-3643-456F-9315-A23878B40766}">
  <sheetPr>
    <pageSetUpPr fitToPage="1"/>
  </sheetPr>
  <dimension ref="A1:Y44"/>
  <sheetViews>
    <sheetView tabSelected="1" view="pageBreakPreview" zoomScale="70" zoomScaleNormal="70" zoomScaleSheetLayoutView="70" workbookViewId="0">
      <pane xSplit="1" ySplit="7" topLeftCell="B38" activePane="bottomRight" state="frozen"/>
      <selection pane="topRight" activeCell="B1" sqref="B1"/>
      <selection pane="bottomLeft" activeCell="A7" sqref="A7"/>
      <selection pane="bottomRight" activeCell="T6" sqref="T6"/>
    </sheetView>
  </sheetViews>
  <sheetFormatPr defaultColWidth="9.7109375" defaultRowHeight="160.5" customHeight="1" x14ac:dyDescent="0.25"/>
  <cols>
    <col min="1" max="1" width="9.7109375" style="92"/>
    <col min="2" max="2" width="9.7109375" style="93"/>
    <col min="3" max="3" width="12.140625" style="92" customWidth="1"/>
    <col min="4" max="4" width="17" style="92" customWidth="1"/>
    <col min="5" max="5" width="12.5703125" style="92" customWidth="1"/>
    <col min="6" max="6" width="14.5703125" style="230" customWidth="1"/>
    <col min="7" max="7" width="15.140625" style="153" customWidth="1"/>
    <col min="8" max="8" width="14.140625" style="153" customWidth="1"/>
    <col min="9" max="9" width="13.7109375" style="18" customWidth="1"/>
    <col min="10" max="10" width="19.42578125" style="20" customWidth="1"/>
    <col min="11" max="11" width="21.28515625" style="20" customWidth="1"/>
    <col min="12" max="12" width="21" style="20" customWidth="1"/>
    <col min="13" max="13" width="12.140625" style="153" customWidth="1"/>
    <col min="14" max="14" width="20.140625" style="92" customWidth="1"/>
    <col min="15" max="15" width="18" style="92" customWidth="1"/>
    <col min="16" max="16" width="14.5703125" style="92" customWidth="1"/>
    <col min="17" max="17" width="14.85546875" style="233" customWidth="1"/>
    <col min="18" max="18" width="14.5703125" style="94" customWidth="1"/>
    <col min="19" max="19" width="13" style="94" customWidth="1"/>
    <col min="20" max="20" width="13.7109375" style="94" customWidth="1"/>
    <col min="21" max="21" width="12.7109375" style="94" customWidth="1"/>
    <col min="22" max="22" width="12.5703125" style="94" customWidth="1"/>
    <col min="23" max="23" width="17.7109375" style="45" customWidth="1"/>
    <col min="24" max="24" width="21.140625" style="45" customWidth="1"/>
    <col min="25" max="16384" width="9.7109375" style="92"/>
  </cols>
  <sheetData>
    <row r="1" spans="1:25" s="18" customFormat="1" ht="27.75" hidden="1" x14ac:dyDescent="0.25">
      <c r="B1" s="17"/>
      <c r="F1" s="229"/>
      <c r="G1" s="153"/>
      <c r="H1" s="164"/>
      <c r="J1" s="20"/>
      <c r="K1" s="20"/>
      <c r="L1" s="20"/>
      <c r="M1" s="153"/>
      <c r="Q1" s="228"/>
      <c r="R1" s="44"/>
      <c r="S1" s="44"/>
      <c r="T1" s="44"/>
      <c r="U1" s="44"/>
      <c r="V1" s="44"/>
      <c r="W1" s="43"/>
      <c r="X1" s="45"/>
    </row>
    <row r="2" spans="1:25" s="18" customFormat="1" ht="80.25" customHeight="1" x14ac:dyDescent="0.25">
      <c r="B2" s="17"/>
      <c r="F2" s="229"/>
      <c r="G2" s="153"/>
      <c r="H2" s="164"/>
      <c r="J2" s="20"/>
      <c r="K2" s="20"/>
      <c r="L2" s="20"/>
      <c r="M2" s="153"/>
      <c r="Q2" s="228"/>
      <c r="R2" s="44"/>
      <c r="S2" s="44"/>
      <c r="T2" s="44"/>
      <c r="U2" s="44"/>
      <c r="V2" s="44"/>
      <c r="W2" s="43"/>
      <c r="X2" s="45"/>
    </row>
    <row r="3" spans="1:25" s="18" customFormat="1" ht="18" customHeight="1" x14ac:dyDescent="0.25">
      <c r="B3" s="17"/>
      <c r="Q3" s="231"/>
      <c r="R3" s="44"/>
      <c r="S3" s="44"/>
      <c r="T3" s="44"/>
      <c r="U3" s="44"/>
      <c r="V3" s="44"/>
      <c r="W3" s="43"/>
      <c r="X3" s="45"/>
    </row>
    <row r="4" spans="1:25" s="18" customFormat="1" ht="57" customHeight="1" x14ac:dyDescent="0.25">
      <c r="B4" s="17"/>
      <c r="D4" s="329" t="s">
        <v>1912</v>
      </c>
      <c r="E4" s="329"/>
      <c r="F4" s="329"/>
      <c r="G4" s="329"/>
      <c r="H4" s="329"/>
      <c r="I4" s="329"/>
      <c r="J4" s="329"/>
      <c r="K4" s="329"/>
      <c r="L4" s="329"/>
      <c r="M4" s="329"/>
      <c r="N4" s="329"/>
      <c r="O4" s="329"/>
      <c r="P4" s="329"/>
      <c r="Q4" s="329"/>
      <c r="R4" s="329"/>
      <c r="S4" s="44"/>
      <c r="T4" s="44"/>
      <c r="U4" s="44"/>
      <c r="V4" s="44"/>
      <c r="W4" s="43"/>
      <c r="X4" s="45"/>
    </row>
    <row r="5" spans="1:25" s="18" customFormat="1" ht="27.75" customHeight="1" x14ac:dyDescent="0.25">
      <c r="B5" s="17"/>
      <c r="D5" s="329"/>
      <c r="E5" s="329"/>
      <c r="F5" s="329"/>
      <c r="G5" s="329"/>
      <c r="H5" s="329"/>
      <c r="I5" s="329"/>
      <c r="J5" s="329"/>
      <c r="K5" s="329"/>
      <c r="L5" s="329"/>
      <c r="M5" s="329"/>
      <c r="N5" s="329"/>
      <c r="O5" s="329"/>
      <c r="P5" s="329"/>
      <c r="Q5" s="329"/>
      <c r="R5" s="329"/>
      <c r="S5" s="44"/>
      <c r="T5" s="44"/>
      <c r="U5" s="44"/>
      <c r="V5" s="44"/>
      <c r="W5" s="43"/>
      <c r="X5" s="45"/>
    </row>
    <row r="6" spans="1:25" s="18" customFormat="1" ht="28.5" thickBot="1" x14ac:dyDescent="0.3">
      <c r="B6" s="17"/>
      <c r="F6" s="229"/>
      <c r="G6" s="153"/>
      <c r="H6" s="164"/>
      <c r="J6" s="20"/>
      <c r="K6" s="20"/>
      <c r="L6" s="20"/>
      <c r="M6" s="153"/>
      <c r="Q6" s="232"/>
      <c r="R6" s="44"/>
      <c r="S6" s="44"/>
      <c r="T6" s="44"/>
      <c r="U6" s="44"/>
      <c r="V6" s="44"/>
      <c r="W6" s="43"/>
      <c r="X6" s="45"/>
    </row>
    <row r="7" spans="1:25" s="38" customFormat="1" ht="153" customHeight="1" x14ac:dyDescent="0.25">
      <c r="B7" s="239" t="s">
        <v>0</v>
      </c>
      <c r="C7" s="239" t="s">
        <v>4</v>
      </c>
      <c r="D7" s="239" t="s">
        <v>738</v>
      </c>
      <c r="E7" s="239" t="s">
        <v>1</v>
      </c>
      <c r="F7" s="239" t="s">
        <v>2</v>
      </c>
      <c r="G7" s="239" t="s">
        <v>3</v>
      </c>
      <c r="H7" s="239" t="s">
        <v>43</v>
      </c>
      <c r="I7" s="239" t="s">
        <v>47</v>
      </c>
      <c r="J7" s="239" t="s">
        <v>1823</v>
      </c>
      <c r="K7" s="239" t="s">
        <v>1824</v>
      </c>
      <c r="L7" s="239" t="s">
        <v>1825</v>
      </c>
      <c r="M7" s="239" t="s">
        <v>55</v>
      </c>
      <c r="N7" s="239" t="s">
        <v>48</v>
      </c>
      <c r="O7" s="239" t="s">
        <v>46</v>
      </c>
      <c r="P7" s="239" t="s">
        <v>1865</v>
      </c>
      <c r="Q7" s="239" t="s">
        <v>1866</v>
      </c>
      <c r="R7" s="239" t="s">
        <v>403</v>
      </c>
      <c r="S7" s="240" t="s">
        <v>49</v>
      </c>
      <c r="T7" s="240" t="s">
        <v>50</v>
      </c>
      <c r="U7" s="240" t="s">
        <v>44</v>
      </c>
      <c r="V7" s="240" t="s">
        <v>45</v>
      </c>
      <c r="W7" s="240" t="s">
        <v>51</v>
      </c>
      <c r="X7" s="240" t="s">
        <v>52</v>
      </c>
    </row>
    <row r="8" spans="1:25" s="25" customFormat="1" ht="1.5" customHeight="1" x14ac:dyDescent="0.25">
      <c r="A8" s="21"/>
      <c r="B8" s="241">
        <v>10</v>
      </c>
      <c r="C8" s="241" t="s">
        <v>785</v>
      </c>
      <c r="D8" s="241" t="s">
        <v>778</v>
      </c>
      <c r="E8" s="241" t="s">
        <v>926</v>
      </c>
      <c r="F8" s="242"/>
      <c r="G8" s="241"/>
      <c r="H8" s="241"/>
      <c r="I8" s="241"/>
      <c r="J8" s="243"/>
      <c r="K8" s="243"/>
      <c r="L8" s="243"/>
      <c r="M8" s="241"/>
      <c r="N8" s="241"/>
      <c r="O8" s="244"/>
      <c r="P8" s="244"/>
      <c r="Q8" s="245"/>
      <c r="R8" s="246"/>
      <c r="S8" s="246"/>
      <c r="T8" s="246"/>
      <c r="U8" s="246"/>
      <c r="V8" s="246"/>
      <c r="W8" s="247"/>
      <c r="X8" s="247"/>
    </row>
    <row r="9" spans="1:25" s="115" customFormat="1" ht="141" customHeight="1" x14ac:dyDescent="0.25">
      <c r="B9" s="330">
        <v>1</v>
      </c>
      <c r="C9" s="330" t="s">
        <v>779</v>
      </c>
      <c r="D9" s="330" t="s">
        <v>853</v>
      </c>
      <c r="E9" s="330" t="s">
        <v>1848</v>
      </c>
      <c r="F9" s="330" t="s">
        <v>1834</v>
      </c>
      <c r="G9" s="330" t="s">
        <v>1902</v>
      </c>
      <c r="H9" s="330" t="s">
        <v>1658</v>
      </c>
      <c r="I9" s="330" t="s">
        <v>474</v>
      </c>
      <c r="J9" s="248">
        <v>819117647.33333337</v>
      </c>
      <c r="K9" s="248">
        <v>696250000</v>
      </c>
      <c r="L9" s="248">
        <v>2457352942</v>
      </c>
      <c r="M9" s="249" t="s">
        <v>1828</v>
      </c>
      <c r="N9" s="330" t="s">
        <v>1749</v>
      </c>
      <c r="O9" s="330" t="s">
        <v>56</v>
      </c>
      <c r="P9" s="325" t="s">
        <v>1869</v>
      </c>
      <c r="Q9" s="327" t="s">
        <v>1868</v>
      </c>
      <c r="R9" s="327" t="s">
        <v>1777</v>
      </c>
      <c r="S9" s="327" t="s">
        <v>869</v>
      </c>
      <c r="T9" s="327" t="s">
        <v>872</v>
      </c>
      <c r="U9" s="327" t="s">
        <v>871</v>
      </c>
      <c r="V9" s="327" t="s">
        <v>879</v>
      </c>
      <c r="W9" s="327" t="s">
        <v>79</v>
      </c>
      <c r="X9" s="327" t="s">
        <v>877</v>
      </c>
      <c r="Y9" s="121"/>
    </row>
    <row r="10" spans="1:25" s="115" customFormat="1" ht="128.25" customHeight="1" x14ac:dyDescent="0.25">
      <c r="B10" s="331"/>
      <c r="C10" s="331"/>
      <c r="D10" s="331"/>
      <c r="E10" s="331"/>
      <c r="F10" s="331"/>
      <c r="G10" s="331"/>
      <c r="H10" s="331" t="s">
        <v>1658</v>
      </c>
      <c r="I10" s="331" t="s">
        <v>474</v>
      </c>
      <c r="J10" s="248">
        <v>168887970</v>
      </c>
      <c r="K10" s="248">
        <v>67555188</v>
      </c>
      <c r="L10" s="248">
        <v>506663910</v>
      </c>
      <c r="M10" s="249" t="s">
        <v>476</v>
      </c>
      <c r="N10" s="331" t="s">
        <v>1749</v>
      </c>
      <c r="O10" s="331"/>
      <c r="P10" s="326"/>
      <c r="Q10" s="328"/>
      <c r="R10" s="328" t="s">
        <v>1746</v>
      </c>
      <c r="S10" s="328" t="s">
        <v>868</v>
      </c>
      <c r="T10" s="328" t="s">
        <v>879</v>
      </c>
      <c r="U10" s="328" t="s">
        <v>879</v>
      </c>
      <c r="V10" s="328" t="s">
        <v>873</v>
      </c>
      <c r="W10" s="328" t="s">
        <v>79</v>
      </c>
      <c r="X10" s="328" t="s">
        <v>877</v>
      </c>
      <c r="Y10" s="121"/>
    </row>
    <row r="11" spans="1:25" s="234" customFormat="1" ht="181.5" customHeight="1" x14ac:dyDescent="0.25">
      <c r="B11" s="249">
        <v>2</v>
      </c>
      <c r="C11" s="249" t="s">
        <v>779</v>
      </c>
      <c r="D11" s="249" t="s">
        <v>853</v>
      </c>
      <c r="E11" s="249" t="s">
        <v>1849</v>
      </c>
      <c r="F11" s="249" t="s">
        <v>1836</v>
      </c>
      <c r="G11" s="249" t="s">
        <v>1864</v>
      </c>
      <c r="H11" s="250" t="s">
        <v>1658</v>
      </c>
      <c r="I11" s="250" t="s">
        <v>474</v>
      </c>
      <c r="J11" s="251">
        <v>12500000</v>
      </c>
      <c r="K11" s="251">
        <v>10625000</v>
      </c>
      <c r="L11" s="251">
        <v>37500000</v>
      </c>
      <c r="M11" s="250" t="s">
        <v>74</v>
      </c>
      <c r="N11" s="250" t="s">
        <v>1750</v>
      </c>
      <c r="O11" s="250" t="s">
        <v>56</v>
      </c>
      <c r="P11" s="252" t="s">
        <v>1900</v>
      </c>
      <c r="Q11" s="252" t="s">
        <v>1900</v>
      </c>
      <c r="R11" s="252" t="s">
        <v>1870</v>
      </c>
      <c r="S11" s="253" t="s">
        <v>869</v>
      </c>
      <c r="T11" s="253" t="s">
        <v>872</v>
      </c>
      <c r="U11" s="253" t="s">
        <v>871</v>
      </c>
      <c r="V11" s="253" t="s">
        <v>879</v>
      </c>
      <c r="W11" s="253" t="s">
        <v>79</v>
      </c>
      <c r="X11" s="254" t="s">
        <v>877</v>
      </c>
      <c r="Y11" s="235"/>
    </row>
    <row r="12" spans="1:25" s="121" customFormat="1" ht="232.15" customHeight="1" x14ac:dyDescent="0.25">
      <c r="B12" s="249">
        <v>3</v>
      </c>
      <c r="C12" s="249" t="s">
        <v>779</v>
      </c>
      <c r="D12" s="249" t="s">
        <v>853</v>
      </c>
      <c r="E12" s="249" t="s">
        <v>1849</v>
      </c>
      <c r="F12" s="249" t="s">
        <v>1788</v>
      </c>
      <c r="G12" s="249" t="s">
        <v>1752</v>
      </c>
      <c r="H12" s="249" t="s">
        <v>1658</v>
      </c>
      <c r="I12" s="249" t="s">
        <v>474</v>
      </c>
      <c r="J12" s="248">
        <v>819117647.33333337</v>
      </c>
      <c r="K12" s="248">
        <v>696250000</v>
      </c>
      <c r="L12" s="248">
        <v>2457352942</v>
      </c>
      <c r="M12" s="249" t="s">
        <v>74</v>
      </c>
      <c r="N12" s="248" t="s">
        <v>1753</v>
      </c>
      <c r="O12" s="249" t="s">
        <v>56</v>
      </c>
      <c r="P12" s="284" t="s">
        <v>1909</v>
      </c>
      <c r="Q12" s="284" t="s">
        <v>1909</v>
      </c>
      <c r="R12" s="255" t="s">
        <v>1871</v>
      </c>
      <c r="S12" s="256" t="s">
        <v>869</v>
      </c>
      <c r="T12" s="256" t="s">
        <v>880</v>
      </c>
      <c r="U12" s="256" t="s">
        <v>871</v>
      </c>
      <c r="V12" s="256" t="s">
        <v>873</v>
      </c>
      <c r="W12" s="256" t="s">
        <v>79</v>
      </c>
      <c r="X12" s="256" t="s">
        <v>877</v>
      </c>
    </row>
    <row r="13" spans="1:25" s="121" customFormat="1" ht="160.5" customHeight="1" x14ac:dyDescent="0.3">
      <c r="B13" s="330">
        <v>4</v>
      </c>
      <c r="C13" s="330" t="s">
        <v>779</v>
      </c>
      <c r="D13" s="330" t="s">
        <v>853</v>
      </c>
      <c r="E13" s="330" t="s">
        <v>1848</v>
      </c>
      <c r="F13" s="330" t="s">
        <v>1793</v>
      </c>
      <c r="G13" s="330" t="s">
        <v>1754</v>
      </c>
      <c r="H13" s="250" t="s">
        <v>1658</v>
      </c>
      <c r="I13" s="250" t="s">
        <v>474</v>
      </c>
      <c r="J13" s="251">
        <v>819117647.33333337</v>
      </c>
      <c r="K13" s="251">
        <v>696250000</v>
      </c>
      <c r="L13" s="251">
        <v>2457352942</v>
      </c>
      <c r="M13" s="250" t="s">
        <v>74</v>
      </c>
      <c r="N13" s="332" t="s">
        <v>1753</v>
      </c>
      <c r="O13" s="332" t="s">
        <v>56</v>
      </c>
      <c r="P13" s="323" t="s">
        <v>1909</v>
      </c>
      <c r="Q13" s="323" t="s">
        <v>1909</v>
      </c>
      <c r="R13" s="258" t="s">
        <v>1872</v>
      </c>
      <c r="S13" s="259" t="s">
        <v>869</v>
      </c>
      <c r="T13" s="259" t="s">
        <v>875</v>
      </c>
      <c r="U13" s="260" t="s">
        <v>871</v>
      </c>
      <c r="V13" s="259" t="s">
        <v>886</v>
      </c>
      <c r="W13" s="259" t="s">
        <v>79</v>
      </c>
      <c r="X13" s="261" t="s">
        <v>877</v>
      </c>
    </row>
    <row r="14" spans="1:25" s="121" customFormat="1" ht="160.5" customHeight="1" x14ac:dyDescent="0.3">
      <c r="B14" s="331"/>
      <c r="C14" s="331"/>
      <c r="D14" s="331"/>
      <c r="E14" s="331"/>
      <c r="F14" s="331"/>
      <c r="G14" s="331"/>
      <c r="H14" s="250" t="s">
        <v>1659</v>
      </c>
      <c r="I14" s="250" t="s">
        <v>474</v>
      </c>
      <c r="J14" s="251">
        <v>168887970</v>
      </c>
      <c r="K14" s="251">
        <v>67555188</v>
      </c>
      <c r="L14" s="251">
        <v>506663910</v>
      </c>
      <c r="M14" s="250" t="s">
        <v>476</v>
      </c>
      <c r="N14" s="333"/>
      <c r="O14" s="333"/>
      <c r="P14" s="324"/>
      <c r="Q14" s="324"/>
      <c r="R14" s="263"/>
      <c r="S14" s="264"/>
      <c r="T14" s="264"/>
      <c r="U14" s="264"/>
      <c r="V14" s="264"/>
      <c r="W14" s="264"/>
      <c r="X14" s="265"/>
    </row>
    <row r="15" spans="1:25" s="121" customFormat="1" ht="160.5" customHeight="1" x14ac:dyDescent="0.25">
      <c r="B15" s="249">
        <v>5</v>
      </c>
      <c r="C15" s="249" t="s">
        <v>779</v>
      </c>
      <c r="D15" s="249" t="s">
        <v>853</v>
      </c>
      <c r="E15" s="249" t="s">
        <v>1849</v>
      </c>
      <c r="F15" s="249" t="s">
        <v>1835</v>
      </c>
      <c r="G15" s="249" t="s">
        <v>1756</v>
      </c>
      <c r="H15" s="250" t="s">
        <v>1658</v>
      </c>
      <c r="I15" s="250" t="s">
        <v>474</v>
      </c>
      <c r="J15" s="251">
        <v>12500000</v>
      </c>
      <c r="K15" s="251">
        <v>10625000</v>
      </c>
      <c r="L15" s="251">
        <v>37500000</v>
      </c>
      <c r="M15" s="250" t="s">
        <v>1828</v>
      </c>
      <c r="N15" s="250" t="s">
        <v>1750</v>
      </c>
      <c r="O15" s="250" t="s">
        <v>56</v>
      </c>
      <c r="P15" s="283" t="s">
        <v>1909</v>
      </c>
      <c r="Q15" s="269" t="s">
        <v>1909</v>
      </c>
      <c r="R15" s="266" t="s">
        <v>1872</v>
      </c>
      <c r="S15" s="257" t="s">
        <v>869</v>
      </c>
      <c r="T15" s="257" t="s">
        <v>875</v>
      </c>
      <c r="U15" s="267" t="s">
        <v>871</v>
      </c>
      <c r="V15" s="257" t="s">
        <v>886</v>
      </c>
      <c r="W15" s="262" t="s">
        <v>79</v>
      </c>
      <c r="X15" s="268" t="s">
        <v>877</v>
      </c>
    </row>
    <row r="16" spans="1:25" s="121" customFormat="1" ht="160.5" customHeight="1" x14ac:dyDescent="0.25">
      <c r="B16" s="249">
        <v>6</v>
      </c>
      <c r="C16" s="249" t="s">
        <v>779</v>
      </c>
      <c r="D16" s="249" t="s">
        <v>853</v>
      </c>
      <c r="E16" s="249" t="s">
        <v>1849</v>
      </c>
      <c r="F16" s="249" t="s">
        <v>1842</v>
      </c>
      <c r="G16" s="249" t="s">
        <v>1843</v>
      </c>
      <c r="H16" s="249" t="s">
        <v>1658</v>
      </c>
      <c r="I16" s="249" t="s">
        <v>474</v>
      </c>
      <c r="J16" s="248">
        <v>41176470.588235296</v>
      </c>
      <c r="K16" s="248">
        <v>35000000</v>
      </c>
      <c r="L16" s="248">
        <v>123529411.7647059</v>
      </c>
      <c r="M16" s="249" t="s">
        <v>1828</v>
      </c>
      <c r="N16" s="249" t="s">
        <v>1757</v>
      </c>
      <c r="O16" s="249" t="s">
        <v>56</v>
      </c>
      <c r="P16" s="249" t="s">
        <v>1873</v>
      </c>
      <c r="Q16" s="269" t="s">
        <v>1874</v>
      </c>
      <c r="R16" s="270" t="s">
        <v>1872</v>
      </c>
      <c r="S16" s="269" t="s">
        <v>871</v>
      </c>
      <c r="T16" s="269" t="s">
        <v>885</v>
      </c>
      <c r="U16" s="269" t="s">
        <v>884</v>
      </c>
      <c r="V16" s="269" t="s">
        <v>881</v>
      </c>
      <c r="W16" s="269" t="s">
        <v>79</v>
      </c>
      <c r="X16" s="271" t="s">
        <v>877</v>
      </c>
    </row>
    <row r="17" spans="1:24" s="121" customFormat="1" ht="90.75" customHeight="1" x14ac:dyDescent="0.25">
      <c r="B17" s="249">
        <v>7</v>
      </c>
      <c r="C17" s="249" t="s">
        <v>779</v>
      </c>
      <c r="D17" s="249" t="s">
        <v>853</v>
      </c>
      <c r="E17" s="249" t="s">
        <v>1849</v>
      </c>
      <c r="F17" s="249" t="s">
        <v>1845</v>
      </c>
      <c r="G17" s="249" t="s">
        <v>1844</v>
      </c>
      <c r="H17" s="249" t="s">
        <v>1658</v>
      </c>
      <c r="I17" s="249" t="s">
        <v>474</v>
      </c>
      <c r="J17" s="248">
        <v>58823529.5</v>
      </c>
      <c r="K17" s="248">
        <v>50000000</v>
      </c>
      <c r="L17" s="248">
        <v>176470588.5</v>
      </c>
      <c r="M17" s="249" t="s">
        <v>1828</v>
      </c>
      <c r="N17" s="249" t="s">
        <v>1758</v>
      </c>
      <c r="O17" s="249" t="s">
        <v>56</v>
      </c>
      <c r="P17" s="249" t="s">
        <v>1873</v>
      </c>
      <c r="Q17" s="269" t="s">
        <v>1874</v>
      </c>
      <c r="R17" s="270" t="s">
        <v>1872</v>
      </c>
      <c r="S17" s="269" t="s">
        <v>871</v>
      </c>
      <c r="T17" s="269" t="s">
        <v>885</v>
      </c>
      <c r="U17" s="269" t="s">
        <v>884</v>
      </c>
      <c r="V17" s="269" t="s">
        <v>881</v>
      </c>
      <c r="W17" s="269" t="s">
        <v>79</v>
      </c>
      <c r="X17" s="271" t="s">
        <v>877</v>
      </c>
    </row>
    <row r="18" spans="1:24" s="121" customFormat="1" ht="148.5" x14ac:dyDescent="0.25">
      <c r="B18" s="249">
        <v>8</v>
      </c>
      <c r="C18" s="249" t="s">
        <v>779</v>
      </c>
      <c r="D18" s="249" t="s">
        <v>853</v>
      </c>
      <c r="E18" s="249" t="s">
        <v>1849</v>
      </c>
      <c r="F18" s="249" t="s">
        <v>1846</v>
      </c>
      <c r="G18" s="249" t="s">
        <v>1843</v>
      </c>
      <c r="H18" s="250" t="s">
        <v>1659</v>
      </c>
      <c r="I18" s="250" t="s">
        <v>474</v>
      </c>
      <c r="J18" s="251">
        <v>17647058.823529411</v>
      </c>
      <c r="K18" s="251">
        <v>15000000</v>
      </c>
      <c r="L18" s="251">
        <v>52941177</v>
      </c>
      <c r="M18" s="250" t="s">
        <v>1828</v>
      </c>
      <c r="N18" s="272" t="s">
        <v>1757</v>
      </c>
      <c r="O18" s="250" t="s">
        <v>56</v>
      </c>
      <c r="P18" s="269" t="s">
        <v>1900</v>
      </c>
      <c r="Q18" s="269" t="s">
        <v>1900</v>
      </c>
      <c r="R18" s="266" t="s">
        <v>1870</v>
      </c>
      <c r="S18" s="253" t="s">
        <v>869</v>
      </c>
      <c r="T18" s="253" t="s">
        <v>872</v>
      </c>
      <c r="U18" s="253" t="s">
        <v>871</v>
      </c>
      <c r="V18" s="253" t="s">
        <v>879</v>
      </c>
      <c r="W18" s="253" t="s">
        <v>79</v>
      </c>
      <c r="X18" s="254" t="s">
        <v>877</v>
      </c>
    </row>
    <row r="19" spans="1:24" s="122" customFormat="1" ht="214.5" x14ac:dyDescent="0.25">
      <c r="B19" s="249">
        <v>9</v>
      </c>
      <c r="C19" s="249" t="s">
        <v>779</v>
      </c>
      <c r="D19" s="249" t="s">
        <v>853</v>
      </c>
      <c r="E19" s="249" t="s">
        <v>1850</v>
      </c>
      <c r="F19" s="249" t="s">
        <v>1833</v>
      </c>
      <c r="G19" s="273" t="s">
        <v>1760</v>
      </c>
      <c r="H19" s="250" t="s">
        <v>1659</v>
      </c>
      <c r="I19" s="250" t="s">
        <v>474</v>
      </c>
      <c r="J19" s="251">
        <v>190937500</v>
      </c>
      <c r="K19" s="251">
        <v>95468750</v>
      </c>
      <c r="L19" s="251">
        <f>J19*2</f>
        <v>381875000</v>
      </c>
      <c r="M19" s="250" t="s">
        <v>476</v>
      </c>
      <c r="N19" s="250" t="s">
        <v>371</v>
      </c>
      <c r="O19" s="250" t="s">
        <v>56</v>
      </c>
      <c r="P19" s="269" t="s">
        <v>1900</v>
      </c>
      <c r="Q19" s="269" t="s">
        <v>1900</v>
      </c>
      <c r="R19" s="266" t="s">
        <v>1870</v>
      </c>
      <c r="S19" s="253" t="s">
        <v>869</v>
      </c>
      <c r="T19" s="253" t="s">
        <v>872</v>
      </c>
      <c r="U19" s="253" t="s">
        <v>871</v>
      </c>
      <c r="V19" s="253" t="s">
        <v>879</v>
      </c>
      <c r="W19" s="253" t="s">
        <v>79</v>
      </c>
      <c r="X19" s="253" t="s">
        <v>877</v>
      </c>
    </row>
    <row r="20" spans="1:24" s="122" customFormat="1" ht="114" customHeight="1" x14ac:dyDescent="0.25">
      <c r="B20" s="249">
        <v>10</v>
      </c>
      <c r="C20" s="249" t="s">
        <v>779</v>
      </c>
      <c r="D20" s="249" t="s">
        <v>853</v>
      </c>
      <c r="E20" s="249" t="s">
        <v>1850</v>
      </c>
      <c r="F20" s="249" t="s">
        <v>1847</v>
      </c>
      <c r="G20" s="273" t="s">
        <v>1843</v>
      </c>
      <c r="H20" s="250" t="s">
        <v>1659</v>
      </c>
      <c r="I20" s="250" t="s">
        <v>474</v>
      </c>
      <c r="J20" s="251">
        <v>20000000</v>
      </c>
      <c r="K20" s="251">
        <v>10000000</v>
      </c>
      <c r="L20" s="251">
        <f>J20*2</f>
        <v>40000000</v>
      </c>
      <c r="M20" s="250" t="s">
        <v>476</v>
      </c>
      <c r="N20" s="250" t="s">
        <v>371</v>
      </c>
      <c r="O20" s="250" t="s">
        <v>56</v>
      </c>
      <c r="P20" s="269" t="s">
        <v>1900</v>
      </c>
      <c r="Q20" s="269" t="s">
        <v>1900</v>
      </c>
      <c r="R20" s="266" t="s">
        <v>1870</v>
      </c>
      <c r="S20" s="253" t="s">
        <v>869</v>
      </c>
      <c r="T20" s="253" t="s">
        <v>872</v>
      </c>
      <c r="U20" s="253" t="s">
        <v>871</v>
      </c>
      <c r="V20" s="253" t="s">
        <v>879</v>
      </c>
      <c r="W20" s="253" t="s">
        <v>79</v>
      </c>
      <c r="X20" s="253" t="s">
        <v>877</v>
      </c>
    </row>
    <row r="21" spans="1:24" s="122" customFormat="1" ht="214.5" x14ac:dyDescent="0.25">
      <c r="B21" s="249">
        <v>11</v>
      </c>
      <c r="C21" s="249" t="s">
        <v>779</v>
      </c>
      <c r="D21" s="249" t="s">
        <v>853</v>
      </c>
      <c r="E21" s="249" t="s">
        <v>1850</v>
      </c>
      <c r="F21" s="249" t="s">
        <v>1795</v>
      </c>
      <c r="G21" s="249" t="s">
        <v>1791</v>
      </c>
      <c r="H21" s="249" t="s">
        <v>1659</v>
      </c>
      <c r="I21" s="249" t="s">
        <v>474</v>
      </c>
      <c r="J21" s="248">
        <v>210937500</v>
      </c>
      <c r="K21" s="248">
        <v>105468750</v>
      </c>
      <c r="L21" s="248">
        <v>421875000</v>
      </c>
      <c r="M21" s="249" t="s">
        <v>476</v>
      </c>
      <c r="N21" s="249" t="s">
        <v>371</v>
      </c>
      <c r="O21" s="249" t="s">
        <v>56</v>
      </c>
      <c r="P21" s="283" t="s">
        <v>1910</v>
      </c>
      <c r="Q21" s="269" t="s">
        <v>1911</v>
      </c>
      <c r="R21" s="274" t="s">
        <v>1872</v>
      </c>
      <c r="S21" s="269" t="s">
        <v>871</v>
      </c>
      <c r="T21" s="269" t="s">
        <v>885</v>
      </c>
      <c r="U21" s="269" t="s">
        <v>884</v>
      </c>
      <c r="V21" s="269" t="s">
        <v>881</v>
      </c>
      <c r="W21" s="269" t="s">
        <v>79</v>
      </c>
      <c r="X21" s="269" t="s">
        <v>877</v>
      </c>
    </row>
    <row r="22" spans="1:24" s="122" customFormat="1" ht="210.75" customHeight="1" x14ac:dyDescent="0.25">
      <c r="B22" s="249">
        <v>12</v>
      </c>
      <c r="C22" s="249" t="s">
        <v>779</v>
      </c>
      <c r="D22" s="249" t="s">
        <v>853</v>
      </c>
      <c r="E22" s="249" t="s">
        <v>1851</v>
      </c>
      <c r="F22" s="249" t="s">
        <v>1792</v>
      </c>
      <c r="G22" s="249" t="s">
        <v>1761</v>
      </c>
      <c r="H22" s="249" t="s">
        <v>1659</v>
      </c>
      <c r="I22" s="249" t="s">
        <v>474</v>
      </c>
      <c r="J22" s="248">
        <v>11250000</v>
      </c>
      <c r="K22" s="248">
        <v>5625000</v>
      </c>
      <c r="L22" s="248">
        <v>22500000</v>
      </c>
      <c r="M22" s="249" t="s">
        <v>476</v>
      </c>
      <c r="N22" s="249" t="s">
        <v>1762</v>
      </c>
      <c r="O22" s="249" t="s">
        <v>56</v>
      </c>
      <c r="P22" s="283" t="s">
        <v>1910</v>
      </c>
      <c r="Q22" s="269" t="s">
        <v>1911</v>
      </c>
      <c r="R22" s="274" t="s">
        <v>1872</v>
      </c>
      <c r="S22" s="269" t="s">
        <v>873</v>
      </c>
      <c r="T22" s="269" t="s">
        <v>876</v>
      </c>
      <c r="U22" s="269" t="s">
        <v>886</v>
      </c>
      <c r="V22" s="269" t="s">
        <v>877</v>
      </c>
      <c r="W22" s="269" t="s">
        <v>79</v>
      </c>
      <c r="X22" s="269" t="s">
        <v>877</v>
      </c>
    </row>
    <row r="23" spans="1:24" s="122" customFormat="1" ht="147" customHeight="1" x14ac:dyDescent="0.25">
      <c r="B23" s="249">
        <v>13</v>
      </c>
      <c r="C23" s="249" t="s">
        <v>779</v>
      </c>
      <c r="D23" s="249" t="s">
        <v>853</v>
      </c>
      <c r="E23" s="249" t="s">
        <v>1851</v>
      </c>
      <c r="F23" s="249" t="s">
        <v>1839</v>
      </c>
      <c r="G23" s="249" t="s">
        <v>1763</v>
      </c>
      <c r="H23" s="249" t="s">
        <v>1659</v>
      </c>
      <c r="I23" s="249" t="s">
        <v>474</v>
      </c>
      <c r="J23" s="248">
        <v>23437500</v>
      </c>
      <c r="K23" s="248">
        <v>11718750</v>
      </c>
      <c r="L23" s="248">
        <v>46875000</v>
      </c>
      <c r="M23" s="249" t="s">
        <v>476</v>
      </c>
      <c r="N23" s="249" t="s">
        <v>1805</v>
      </c>
      <c r="O23" s="249" t="s">
        <v>56</v>
      </c>
      <c r="P23" s="283" t="s">
        <v>1910</v>
      </c>
      <c r="Q23" s="269" t="s">
        <v>1911</v>
      </c>
      <c r="R23" s="274" t="s">
        <v>1872</v>
      </c>
      <c r="S23" s="269" t="s">
        <v>875</v>
      </c>
      <c r="T23" s="269" t="s">
        <v>888</v>
      </c>
      <c r="U23" s="269" t="s">
        <v>887</v>
      </c>
      <c r="V23" s="269" t="s">
        <v>890</v>
      </c>
      <c r="W23" s="269" t="s">
        <v>79</v>
      </c>
      <c r="X23" s="269" t="s">
        <v>877</v>
      </c>
    </row>
    <row r="24" spans="1:24" s="122" customFormat="1" ht="141" customHeight="1" x14ac:dyDescent="0.25">
      <c r="B24" s="249">
        <v>14</v>
      </c>
      <c r="C24" s="249" t="s">
        <v>779</v>
      </c>
      <c r="D24" s="249" t="s">
        <v>853</v>
      </c>
      <c r="E24" s="249" t="s">
        <v>1851</v>
      </c>
      <c r="F24" s="249" t="s">
        <v>1840</v>
      </c>
      <c r="G24" s="249" t="s">
        <v>1798</v>
      </c>
      <c r="H24" s="249" t="s">
        <v>1659</v>
      </c>
      <c r="I24" s="249" t="s">
        <v>474</v>
      </c>
      <c r="J24" s="248">
        <v>23437500</v>
      </c>
      <c r="K24" s="248">
        <v>11718750</v>
      </c>
      <c r="L24" s="248">
        <v>46875000</v>
      </c>
      <c r="M24" s="249" t="s">
        <v>476</v>
      </c>
      <c r="N24" s="249" t="s">
        <v>371</v>
      </c>
      <c r="O24" s="249" t="s">
        <v>56</v>
      </c>
      <c r="P24" s="283" t="s">
        <v>1910</v>
      </c>
      <c r="Q24" s="269" t="s">
        <v>1911</v>
      </c>
      <c r="R24" s="274" t="s">
        <v>1872</v>
      </c>
      <c r="S24" s="269" t="s">
        <v>882</v>
      </c>
      <c r="T24" s="269" t="s">
        <v>892</v>
      </c>
      <c r="U24" s="269" t="s">
        <v>891</v>
      </c>
      <c r="V24" s="269" t="s">
        <v>893</v>
      </c>
      <c r="W24" s="269" t="s">
        <v>79</v>
      </c>
      <c r="X24" s="269" t="s">
        <v>877</v>
      </c>
    </row>
    <row r="25" spans="1:24" s="126" customFormat="1" ht="223.5" customHeight="1" x14ac:dyDescent="0.25">
      <c r="B25" s="249">
        <v>15</v>
      </c>
      <c r="C25" s="249" t="s">
        <v>779</v>
      </c>
      <c r="D25" s="249" t="s">
        <v>853</v>
      </c>
      <c r="E25" s="249" t="s">
        <v>1852</v>
      </c>
      <c r="F25" s="249" t="s">
        <v>1837</v>
      </c>
      <c r="G25" s="249" t="s">
        <v>1904</v>
      </c>
      <c r="H25" s="249" t="s">
        <v>539</v>
      </c>
      <c r="I25" s="249" t="s">
        <v>474</v>
      </c>
      <c r="J25" s="248">
        <v>100000000</v>
      </c>
      <c r="K25" s="248">
        <v>85000000</v>
      </c>
      <c r="L25" s="248">
        <v>200000000</v>
      </c>
      <c r="M25" s="249" t="s">
        <v>74</v>
      </c>
      <c r="N25" s="249" t="s">
        <v>780</v>
      </c>
      <c r="O25" s="249" t="s">
        <v>56</v>
      </c>
      <c r="P25" s="249" t="s">
        <v>1896</v>
      </c>
      <c r="Q25" s="249" t="s">
        <v>1841</v>
      </c>
      <c r="R25" s="275" t="s">
        <v>1875</v>
      </c>
      <c r="S25" s="256" t="s">
        <v>869</v>
      </c>
      <c r="T25" s="256" t="s">
        <v>880</v>
      </c>
      <c r="U25" s="256" t="s">
        <v>871</v>
      </c>
      <c r="V25" s="256" t="s">
        <v>874</v>
      </c>
      <c r="W25" s="269" t="s">
        <v>79</v>
      </c>
      <c r="X25" s="269" t="s">
        <v>877</v>
      </c>
    </row>
    <row r="26" spans="1:24" s="126" customFormat="1" ht="199.5" customHeight="1" x14ac:dyDescent="0.25">
      <c r="B26" s="249">
        <v>16</v>
      </c>
      <c r="C26" s="249" t="s">
        <v>779</v>
      </c>
      <c r="D26" s="249" t="s">
        <v>853</v>
      </c>
      <c r="E26" s="249" t="s">
        <v>1852</v>
      </c>
      <c r="F26" s="249" t="s">
        <v>1768</v>
      </c>
      <c r="G26" s="249" t="s">
        <v>1904</v>
      </c>
      <c r="H26" s="249" t="s">
        <v>539</v>
      </c>
      <c r="I26" s="249" t="s">
        <v>474</v>
      </c>
      <c r="J26" s="248">
        <v>111764706</v>
      </c>
      <c r="K26" s="248">
        <v>95000000</v>
      </c>
      <c r="L26" s="248">
        <v>223259412</v>
      </c>
      <c r="M26" s="249" t="s">
        <v>74</v>
      </c>
      <c r="N26" s="249" t="s">
        <v>780</v>
      </c>
      <c r="O26" s="249" t="s">
        <v>56</v>
      </c>
      <c r="P26" s="249" t="s">
        <v>1876</v>
      </c>
      <c r="Q26" s="249" t="s">
        <v>1877</v>
      </c>
      <c r="R26" s="275" t="s">
        <v>1878</v>
      </c>
      <c r="S26" s="269" t="s">
        <v>870</v>
      </c>
      <c r="T26" s="269" t="s">
        <v>885</v>
      </c>
      <c r="U26" s="269" t="s">
        <v>880</v>
      </c>
      <c r="V26" s="269" t="s">
        <v>881</v>
      </c>
      <c r="W26" s="269" t="s">
        <v>79</v>
      </c>
      <c r="X26" s="269" t="s">
        <v>877</v>
      </c>
    </row>
    <row r="27" spans="1:24" s="130" customFormat="1" ht="175.5" customHeight="1" x14ac:dyDescent="0.25">
      <c r="B27" s="249">
        <v>17</v>
      </c>
      <c r="C27" s="249" t="s">
        <v>779</v>
      </c>
      <c r="D27" s="249" t="s">
        <v>853</v>
      </c>
      <c r="E27" s="249" t="s">
        <v>1853</v>
      </c>
      <c r="F27" s="249" t="s">
        <v>1772</v>
      </c>
      <c r="G27" s="249" t="s">
        <v>1905</v>
      </c>
      <c r="H27" s="250" t="s">
        <v>539</v>
      </c>
      <c r="I27" s="250" t="s">
        <v>474</v>
      </c>
      <c r="J27" s="251">
        <v>14705882.5</v>
      </c>
      <c r="K27" s="251">
        <v>12500000</v>
      </c>
      <c r="L27" s="251">
        <v>29411765</v>
      </c>
      <c r="M27" s="250" t="s">
        <v>74</v>
      </c>
      <c r="N27" s="250" t="s">
        <v>854</v>
      </c>
      <c r="O27" s="250" t="s">
        <v>56</v>
      </c>
      <c r="P27" s="269" t="s">
        <v>1900</v>
      </c>
      <c r="Q27" s="269" t="s">
        <v>1900</v>
      </c>
      <c r="R27" s="266" t="s">
        <v>1870</v>
      </c>
      <c r="S27" s="253" t="s">
        <v>869</v>
      </c>
      <c r="T27" s="253" t="s">
        <v>872</v>
      </c>
      <c r="U27" s="253" t="s">
        <v>871</v>
      </c>
      <c r="V27" s="253" t="s">
        <v>879</v>
      </c>
      <c r="W27" s="253" t="s">
        <v>79</v>
      </c>
      <c r="X27" s="253" t="s">
        <v>877</v>
      </c>
    </row>
    <row r="28" spans="1:24" s="130" customFormat="1" ht="188.25" customHeight="1" x14ac:dyDescent="0.25">
      <c r="B28" s="249">
        <v>18</v>
      </c>
      <c r="C28" s="249" t="s">
        <v>779</v>
      </c>
      <c r="D28" s="249" t="s">
        <v>853</v>
      </c>
      <c r="E28" s="249" t="s">
        <v>1853</v>
      </c>
      <c r="F28" s="249" t="s">
        <v>1771</v>
      </c>
      <c r="G28" s="249" t="s">
        <v>1905</v>
      </c>
      <c r="H28" s="250" t="s">
        <v>539</v>
      </c>
      <c r="I28" s="250" t="s">
        <v>474</v>
      </c>
      <c r="J28" s="251">
        <v>14705882.5</v>
      </c>
      <c r="K28" s="251">
        <v>12500000</v>
      </c>
      <c r="L28" s="251">
        <v>29411765</v>
      </c>
      <c r="M28" s="250" t="s">
        <v>74</v>
      </c>
      <c r="N28" s="250" t="s">
        <v>854</v>
      </c>
      <c r="O28" s="250" t="s">
        <v>56</v>
      </c>
      <c r="P28" s="275" t="s">
        <v>1881</v>
      </c>
      <c r="Q28" s="275" t="s">
        <v>1880</v>
      </c>
      <c r="R28" s="276" t="s">
        <v>1879</v>
      </c>
      <c r="S28" s="253" t="s">
        <v>871</v>
      </c>
      <c r="T28" s="253" t="s">
        <v>879</v>
      </c>
      <c r="U28" s="253" t="s">
        <v>880</v>
      </c>
      <c r="V28" s="253" t="s">
        <v>874</v>
      </c>
      <c r="W28" s="253" t="s">
        <v>79</v>
      </c>
      <c r="X28" s="253" t="s">
        <v>877</v>
      </c>
    </row>
    <row r="29" spans="1:24" s="134" customFormat="1" ht="141" customHeight="1" x14ac:dyDescent="0.25">
      <c r="B29" s="249">
        <v>19</v>
      </c>
      <c r="C29" s="249" t="s">
        <v>779</v>
      </c>
      <c r="D29" s="249" t="s">
        <v>853</v>
      </c>
      <c r="E29" s="249" t="s">
        <v>1854</v>
      </c>
      <c r="F29" s="249" t="s">
        <v>1838</v>
      </c>
      <c r="G29" s="249" t="s">
        <v>380</v>
      </c>
      <c r="H29" s="250" t="s">
        <v>539</v>
      </c>
      <c r="I29" s="250" t="s">
        <v>474</v>
      </c>
      <c r="J29" s="251">
        <v>47058824</v>
      </c>
      <c r="K29" s="251">
        <v>40000000</v>
      </c>
      <c r="L29" s="251">
        <v>94117648</v>
      </c>
      <c r="M29" s="250" t="s">
        <v>74</v>
      </c>
      <c r="N29" s="250" t="s">
        <v>854</v>
      </c>
      <c r="O29" s="250" t="s">
        <v>56</v>
      </c>
      <c r="P29" s="275" t="s">
        <v>1884</v>
      </c>
      <c r="Q29" s="275" t="s">
        <v>1883</v>
      </c>
      <c r="R29" s="276" t="s">
        <v>1882</v>
      </c>
      <c r="S29" s="276" t="s">
        <v>869</v>
      </c>
      <c r="T29" s="253" t="s">
        <v>879</v>
      </c>
      <c r="U29" s="253" t="s">
        <v>871</v>
      </c>
      <c r="V29" s="253" t="s">
        <v>884</v>
      </c>
      <c r="W29" s="253" t="s">
        <v>79</v>
      </c>
      <c r="X29" s="253" t="s">
        <v>877</v>
      </c>
    </row>
    <row r="30" spans="1:24" s="34" customFormat="1" ht="231" customHeight="1" x14ac:dyDescent="0.25">
      <c r="A30" s="139"/>
      <c r="B30" s="249">
        <v>20</v>
      </c>
      <c r="C30" s="249" t="s">
        <v>779</v>
      </c>
      <c r="D30" s="249" t="s">
        <v>853</v>
      </c>
      <c r="E30" s="249" t="s">
        <v>1856</v>
      </c>
      <c r="F30" s="249" t="s">
        <v>1815</v>
      </c>
      <c r="G30" s="249" t="s">
        <v>382</v>
      </c>
      <c r="H30" s="250" t="s">
        <v>530</v>
      </c>
      <c r="I30" s="250" t="s">
        <v>474</v>
      </c>
      <c r="J30" s="251">
        <v>241369004.89999998</v>
      </c>
      <c r="K30" s="251">
        <v>205163653.95999998</v>
      </c>
      <c r="L30" s="251">
        <v>482738009.79999995</v>
      </c>
      <c r="M30" s="250" t="s">
        <v>74</v>
      </c>
      <c r="N30" s="250" t="s">
        <v>894</v>
      </c>
      <c r="O30" s="250" t="s">
        <v>56</v>
      </c>
      <c r="P30" s="269" t="s">
        <v>1900</v>
      </c>
      <c r="Q30" s="269" t="s">
        <v>1900</v>
      </c>
      <c r="R30" s="266" t="s">
        <v>1870</v>
      </c>
      <c r="S30" s="253" t="s">
        <v>869</v>
      </c>
      <c r="T30" s="253" t="s">
        <v>872</v>
      </c>
      <c r="U30" s="253" t="s">
        <v>871</v>
      </c>
      <c r="V30" s="253" t="s">
        <v>879</v>
      </c>
      <c r="W30" s="253" t="s">
        <v>79</v>
      </c>
      <c r="X30" s="253" t="s">
        <v>877</v>
      </c>
    </row>
    <row r="31" spans="1:24" s="34" customFormat="1" ht="243.75" customHeight="1" x14ac:dyDescent="0.25">
      <c r="A31" s="139"/>
      <c r="B31" s="249">
        <v>21</v>
      </c>
      <c r="C31" s="249" t="s">
        <v>779</v>
      </c>
      <c r="D31" s="249" t="s">
        <v>853</v>
      </c>
      <c r="E31" s="249" t="s">
        <v>1856</v>
      </c>
      <c r="F31" s="249" t="s">
        <v>1816</v>
      </c>
      <c r="G31" s="249" t="s">
        <v>382</v>
      </c>
      <c r="H31" s="249" t="s">
        <v>530</v>
      </c>
      <c r="I31" s="249" t="s">
        <v>474</v>
      </c>
      <c r="J31" s="248">
        <v>52983440.100000001</v>
      </c>
      <c r="K31" s="248">
        <v>45035924.039999999</v>
      </c>
      <c r="L31" s="248">
        <v>105966880.2</v>
      </c>
      <c r="M31" s="249" t="s">
        <v>74</v>
      </c>
      <c r="N31" s="249" t="s">
        <v>894</v>
      </c>
      <c r="O31" s="249" t="s">
        <v>56</v>
      </c>
      <c r="P31" s="249" t="s">
        <v>1886</v>
      </c>
      <c r="Q31" s="249" t="s">
        <v>1881</v>
      </c>
      <c r="R31" s="274" t="s">
        <v>1885</v>
      </c>
      <c r="S31" s="269" t="s">
        <v>871</v>
      </c>
      <c r="T31" s="269" t="s">
        <v>874</v>
      </c>
      <c r="U31" s="269" t="s">
        <v>880</v>
      </c>
      <c r="V31" s="269" t="s">
        <v>885</v>
      </c>
      <c r="W31" s="269" t="s">
        <v>79</v>
      </c>
      <c r="X31" s="269" t="s">
        <v>877</v>
      </c>
    </row>
    <row r="32" spans="1:24" s="34" customFormat="1" ht="165" x14ac:dyDescent="0.25">
      <c r="A32" s="143"/>
      <c r="B32" s="249">
        <v>22</v>
      </c>
      <c r="C32" s="249" t="s">
        <v>779</v>
      </c>
      <c r="D32" s="249" t="s">
        <v>853</v>
      </c>
      <c r="E32" s="249" t="s">
        <v>1855</v>
      </c>
      <c r="F32" s="249" t="s">
        <v>1773</v>
      </c>
      <c r="G32" s="249" t="s">
        <v>385</v>
      </c>
      <c r="H32" s="250" t="s">
        <v>530</v>
      </c>
      <c r="I32" s="250" t="s">
        <v>474</v>
      </c>
      <c r="J32" s="251">
        <v>111764706</v>
      </c>
      <c r="K32" s="251">
        <v>95000000</v>
      </c>
      <c r="L32" s="251">
        <v>223529412</v>
      </c>
      <c r="M32" s="250" t="s">
        <v>74</v>
      </c>
      <c r="N32" s="250" t="s">
        <v>386</v>
      </c>
      <c r="O32" s="250" t="s">
        <v>56</v>
      </c>
      <c r="P32" s="269" t="s">
        <v>1900</v>
      </c>
      <c r="Q32" s="269" t="s">
        <v>1900</v>
      </c>
      <c r="R32" s="266" t="s">
        <v>1870</v>
      </c>
      <c r="S32" s="253" t="s">
        <v>869</v>
      </c>
      <c r="T32" s="253" t="s">
        <v>872</v>
      </c>
      <c r="U32" s="253" t="s">
        <v>871</v>
      </c>
      <c r="V32" s="253" t="s">
        <v>879</v>
      </c>
      <c r="W32" s="253" t="s">
        <v>79</v>
      </c>
      <c r="X32" s="253" t="s">
        <v>877</v>
      </c>
    </row>
    <row r="33" spans="1:25" s="34" customFormat="1" ht="61.5" customHeight="1" x14ac:dyDescent="0.25">
      <c r="A33" s="143"/>
      <c r="B33" s="249">
        <v>23</v>
      </c>
      <c r="C33" s="249" t="s">
        <v>779</v>
      </c>
      <c r="D33" s="249" t="s">
        <v>853</v>
      </c>
      <c r="E33" s="249" t="s">
        <v>1855</v>
      </c>
      <c r="F33" s="249" t="s">
        <v>1800</v>
      </c>
      <c r="G33" s="249" t="s">
        <v>385</v>
      </c>
      <c r="H33" s="249" t="s">
        <v>530</v>
      </c>
      <c r="I33" s="249" t="s">
        <v>474</v>
      </c>
      <c r="J33" s="248">
        <v>111764706</v>
      </c>
      <c r="K33" s="248">
        <v>95000000</v>
      </c>
      <c r="L33" s="248">
        <v>223529412</v>
      </c>
      <c r="M33" s="249" t="s">
        <v>74</v>
      </c>
      <c r="N33" s="249" t="s">
        <v>386</v>
      </c>
      <c r="O33" s="249" t="s">
        <v>56</v>
      </c>
      <c r="P33" s="274" t="s">
        <v>1887</v>
      </c>
      <c r="Q33" s="274" t="s">
        <v>1901</v>
      </c>
      <c r="R33" s="274" t="s">
        <v>1885</v>
      </c>
      <c r="S33" s="269" t="s">
        <v>872</v>
      </c>
      <c r="T33" s="269" t="s">
        <v>884</v>
      </c>
      <c r="U33" s="269" t="s">
        <v>879</v>
      </c>
      <c r="V33" s="269" t="s">
        <v>885</v>
      </c>
      <c r="W33" s="269" t="s">
        <v>79</v>
      </c>
      <c r="X33" s="269" t="s">
        <v>877</v>
      </c>
    </row>
    <row r="34" spans="1:25" s="147" customFormat="1" ht="95.25" customHeight="1" x14ac:dyDescent="0.25">
      <c r="A34" s="148"/>
      <c r="B34" s="249">
        <v>24</v>
      </c>
      <c r="C34" s="249" t="s">
        <v>1863</v>
      </c>
      <c r="D34" s="249" t="s">
        <v>853</v>
      </c>
      <c r="E34" s="249" t="s">
        <v>1857</v>
      </c>
      <c r="F34" s="249" t="s">
        <v>387</v>
      </c>
      <c r="G34" s="249" t="s">
        <v>388</v>
      </c>
      <c r="H34" s="249" t="s">
        <v>522</v>
      </c>
      <c r="I34" s="249" t="s">
        <v>474</v>
      </c>
      <c r="J34" s="248">
        <v>135294118</v>
      </c>
      <c r="K34" s="248">
        <v>115000000</v>
      </c>
      <c r="L34" s="248">
        <v>270588236</v>
      </c>
      <c r="M34" s="249" t="s">
        <v>74</v>
      </c>
      <c r="N34" s="249" t="s">
        <v>830</v>
      </c>
      <c r="O34" s="249" t="s">
        <v>57</v>
      </c>
      <c r="P34" s="249" t="s">
        <v>1867</v>
      </c>
      <c r="Q34" s="249" t="s">
        <v>1867</v>
      </c>
      <c r="R34" s="275" t="s">
        <v>1747</v>
      </c>
      <c r="S34" s="269" t="s">
        <v>871</v>
      </c>
      <c r="T34" s="269" t="s">
        <v>874</v>
      </c>
      <c r="U34" s="269" t="s">
        <v>879</v>
      </c>
      <c r="V34" s="269" t="s">
        <v>885</v>
      </c>
      <c r="W34" s="269" t="s">
        <v>79</v>
      </c>
      <c r="X34" s="269" t="s">
        <v>877</v>
      </c>
    </row>
    <row r="35" spans="1:25" s="147" customFormat="1" ht="145.5" customHeight="1" x14ac:dyDescent="0.25">
      <c r="A35" s="148"/>
      <c r="B35" s="249">
        <v>25</v>
      </c>
      <c r="C35" s="249" t="s">
        <v>1863</v>
      </c>
      <c r="D35" s="249" t="s">
        <v>853</v>
      </c>
      <c r="E35" s="249" t="s">
        <v>1858</v>
      </c>
      <c r="F35" s="249" t="s">
        <v>1907</v>
      </c>
      <c r="G35" s="249" t="s">
        <v>391</v>
      </c>
      <c r="H35" s="250" t="s">
        <v>522</v>
      </c>
      <c r="I35" s="250" t="s">
        <v>474</v>
      </c>
      <c r="J35" s="251">
        <v>177823529.5</v>
      </c>
      <c r="K35" s="251">
        <v>100150000</v>
      </c>
      <c r="L35" s="251">
        <v>355647059</v>
      </c>
      <c r="M35" s="250" t="s">
        <v>476</v>
      </c>
      <c r="N35" s="250" t="s">
        <v>895</v>
      </c>
      <c r="O35" s="250" t="s">
        <v>56</v>
      </c>
      <c r="P35" s="275" t="s">
        <v>1889</v>
      </c>
      <c r="Q35" s="275" t="s">
        <v>1888</v>
      </c>
      <c r="R35" s="276" t="s">
        <v>1879</v>
      </c>
      <c r="S35" s="277" t="s">
        <v>870</v>
      </c>
      <c r="T35" s="253" t="s">
        <v>879</v>
      </c>
      <c r="U35" s="253" t="s">
        <v>872</v>
      </c>
      <c r="V35" s="253" t="s">
        <v>874</v>
      </c>
      <c r="W35" s="253" t="s">
        <v>79</v>
      </c>
      <c r="X35" s="253" t="s">
        <v>877</v>
      </c>
    </row>
    <row r="36" spans="1:25" s="147" customFormat="1" ht="136.5" customHeight="1" x14ac:dyDescent="0.25">
      <c r="A36" s="148"/>
      <c r="B36" s="249">
        <v>26</v>
      </c>
      <c r="C36" s="249" t="s">
        <v>1863</v>
      </c>
      <c r="D36" s="249" t="s">
        <v>853</v>
      </c>
      <c r="E36" s="249" t="s">
        <v>1858</v>
      </c>
      <c r="F36" s="249" t="s">
        <v>1801</v>
      </c>
      <c r="G36" s="249" t="s">
        <v>391</v>
      </c>
      <c r="H36" s="249" t="s">
        <v>522</v>
      </c>
      <c r="I36" s="249" t="s">
        <v>474</v>
      </c>
      <c r="J36" s="248">
        <v>177823529.5</v>
      </c>
      <c r="K36" s="248">
        <v>100150000</v>
      </c>
      <c r="L36" s="248">
        <v>355647059</v>
      </c>
      <c r="M36" s="249" t="s">
        <v>476</v>
      </c>
      <c r="N36" s="249" t="s">
        <v>895</v>
      </c>
      <c r="O36" s="249" t="s">
        <v>56</v>
      </c>
      <c r="P36" s="275" t="s">
        <v>1881</v>
      </c>
      <c r="Q36" s="275" t="s">
        <v>1891</v>
      </c>
      <c r="R36" s="275" t="s">
        <v>1890</v>
      </c>
      <c r="S36" s="269" t="s">
        <v>871</v>
      </c>
      <c r="T36" s="269" t="s">
        <v>874</v>
      </c>
      <c r="U36" s="269" t="s">
        <v>880</v>
      </c>
      <c r="V36" s="269" t="s">
        <v>885</v>
      </c>
      <c r="W36" s="269" t="s">
        <v>79</v>
      </c>
      <c r="X36" s="269" t="s">
        <v>877</v>
      </c>
    </row>
    <row r="37" spans="1:25" s="147" customFormat="1" ht="138.75" customHeight="1" x14ac:dyDescent="0.25">
      <c r="A37" s="148"/>
      <c r="B37" s="249">
        <v>27</v>
      </c>
      <c r="C37" s="249" t="s">
        <v>1908</v>
      </c>
      <c r="D37" s="249" t="s">
        <v>853</v>
      </c>
      <c r="E37" s="249" t="s">
        <v>1859</v>
      </c>
      <c r="F37" s="249" t="s">
        <v>1799</v>
      </c>
      <c r="G37" s="249" t="s">
        <v>393</v>
      </c>
      <c r="H37" s="249" t="s">
        <v>522</v>
      </c>
      <c r="I37" s="249" t="s">
        <v>474</v>
      </c>
      <c r="J37" s="248">
        <v>11764706</v>
      </c>
      <c r="K37" s="248">
        <v>10000000</v>
      </c>
      <c r="L37" s="248">
        <v>23529412</v>
      </c>
      <c r="M37" s="249" t="s">
        <v>74</v>
      </c>
      <c r="N37" s="249" t="s">
        <v>855</v>
      </c>
      <c r="O37" s="249" t="s">
        <v>56</v>
      </c>
      <c r="P37" s="249" t="s">
        <v>1893</v>
      </c>
      <c r="Q37" s="249" t="s">
        <v>1892</v>
      </c>
      <c r="R37" s="249" t="s">
        <v>1890</v>
      </c>
      <c r="S37" s="269" t="s">
        <v>871</v>
      </c>
      <c r="T37" s="269" t="s">
        <v>884</v>
      </c>
      <c r="U37" s="269" t="s">
        <v>880</v>
      </c>
      <c r="V37" s="269" t="s">
        <v>875</v>
      </c>
      <c r="W37" s="269" t="s">
        <v>79</v>
      </c>
      <c r="X37" s="271" t="s">
        <v>877</v>
      </c>
    </row>
    <row r="38" spans="1:25" s="147" customFormat="1" ht="157.5" customHeight="1" x14ac:dyDescent="0.25">
      <c r="A38" s="236"/>
      <c r="B38" s="249">
        <v>28</v>
      </c>
      <c r="C38" s="249" t="s">
        <v>1863</v>
      </c>
      <c r="D38" s="249" t="s">
        <v>853</v>
      </c>
      <c r="E38" s="249" t="s">
        <v>1860</v>
      </c>
      <c r="F38" s="249" t="s">
        <v>1774</v>
      </c>
      <c r="G38" s="249" t="s">
        <v>391</v>
      </c>
      <c r="H38" s="250" t="s">
        <v>1128</v>
      </c>
      <c r="I38" s="250" t="s">
        <v>474</v>
      </c>
      <c r="J38" s="251">
        <v>29411765</v>
      </c>
      <c r="K38" s="251">
        <v>25000000</v>
      </c>
      <c r="L38" s="251">
        <v>58823530</v>
      </c>
      <c r="M38" s="250" t="s">
        <v>74</v>
      </c>
      <c r="N38" s="250" t="s">
        <v>856</v>
      </c>
      <c r="O38" s="250" t="s">
        <v>56</v>
      </c>
      <c r="P38" s="275" t="s">
        <v>1889</v>
      </c>
      <c r="Q38" s="275" t="s">
        <v>1888</v>
      </c>
      <c r="R38" s="276" t="s">
        <v>1879</v>
      </c>
      <c r="S38" s="277" t="s">
        <v>870</v>
      </c>
      <c r="T38" s="253" t="s">
        <v>879</v>
      </c>
      <c r="U38" s="253" t="s">
        <v>872</v>
      </c>
      <c r="V38" s="253" t="s">
        <v>874</v>
      </c>
      <c r="W38" s="253" t="s">
        <v>79</v>
      </c>
      <c r="X38" s="253" t="s">
        <v>877</v>
      </c>
    </row>
    <row r="39" spans="1:25" s="147" customFormat="1" ht="138.75" customHeight="1" x14ac:dyDescent="0.25">
      <c r="A39" s="148"/>
      <c r="B39" s="249">
        <v>29</v>
      </c>
      <c r="C39" s="249" t="s">
        <v>1863</v>
      </c>
      <c r="D39" s="249" t="s">
        <v>853</v>
      </c>
      <c r="E39" s="249" t="s">
        <v>1860</v>
      </c>
      <c r="F39" s="249" t="s">
        <v>1802</v>
      </c>
      <c r="G39" s="249" t="s">
        <v>391</v>
      </c>
      <c r="H39" s="250" t="s">
        <v>1128</v>
      </c>
      <c r="I39" s="250" t="s">
        <v>474</v>
      </c>
      <c r="J39" s="251">
        <v>29411765</v>
      </c>
      <c r="K39" s="251">
        <v>25000000</v>
      </c>
      <c r="L39" s="251">
        <v>58823530</v>
      </c>
      <c r="M39" s="250" t="s">
        <v>74</v>
      </c>
      <c r="N39" s="250" t="s">
        <v>856</v>
      </c>
      <c r="O39" s="250" t="s">
        <v>56</v>
      </c>
      <c r="P39" s="250" t="s">
        <v>1893</v>
      </c>
      <c r="Q39" s="250" t="s">
        <v>1892</v>
      </c>
      <c r="R39" s="250" t="s">
        <v>1890</v>
      </c>
      <c r="S39" s="253" t="s">
        <v>872</v>
      </c>
      <c r="T39" s="253" t="s">
        <v>874</v>
      </c>
      <c r="U39" s="253" t="s">
        <v>879</v>
      </c>
      <c r="V39" s="253" t="s">
        <v>885</v>
      </c>
      <c r="W39" s="253" t="s">
        <v>79</v>
      </c>
      <c r="X39" s="253" t="s">
        <v>877</v>
      </c>
    </row>
    <row r="40" spans="1:25" s="147" customFormat="1" ht="105" customHeight="1" x14ac:dyDescent="0.25">
      <c r="A40" s="148"/>
      <c r="B40" s="249">
        <v>30</v>
      </c>
      <c r="C40" s="249" t="s">
        <v>1863</v>
      </c>
      <c r="D40" s="249" t="s">
        <v>853</v>
      </c>
      <c r="E40" s="249" t="s">
        <v>1861</v>
      </c>
      <c r="F40" s="249" t="s">
        <v>1764</v>
      </c>
      <c r="G40" s="249" t="s">
        <v>391</v>
      </c>
      <c r="H40" s="250" t="s">
        <v>1657</v>
      </c>
      <c r="I40" s="250" t="s">
        <v>474</v>
      </c>
      <c r="J40" s="251">
        <v>58823529.411764704</v>
      </c>
      <c r="K40" s="251">
        <v>50000000</v>
      </c>
      <c r="L40" s="251">
        <v>117647058.82352941</v>
      </c>
      <c r="M40" s="250" t="s">
        <v>74</v>
      </c>
      <c r="N40" s="250" t="s">
        <v>399</v>
      </c>
      <c r="O40" s="250" t="s">
        <v>56</v>
      </c>
      <c r="P40" s="276" t="s">
        <v>1889</v>
      </c>
      <c r="Q40" s="276" t="s">
        <v>1888</v>
      </c>
      <c r="R40" s="276" t="s">
        <v>1879</v>
      </c>
      <c r="S40" s="277" t="s">
        <v>870</v>
      </c>
      <c r="T40" s="253" t="s">
        <v>879</v>
      </c>
      <c r="U40" s="253" t="s">
        <v>872</v>
      </c>
      <c r="V40" s="253" t="s">
        <v>874</v>
      </c>
      <c r="W40" s="253" t="s">
        <v>79</v>
      </c>
      <c r="X40" s="253" t="s">
        <v>877</v>
      </c>
    </row>
    <row r="41" spans="1:25" s="147" customFormat="1" ht="106.5" customHeight="1" x14ac:dyDescent="0.25">
      <c r="A41" s="148"/>
      <c r="B41" s="249">
        <v>31</v>
      </c>
      <c r="C41" s="249" t="s">
        <v>1863</v>
      </c>
      <c r="D41" s="249" t="s">
        <v>853</v>
      </c>
      <c r="E41" s="249" t="s">
        <v>1861</v>
      </c>
      <c r="F41" s="249" t="s">
        <v>1803</v>
      </c>
      <c r="G41" s="249" t="s">
        <v>391</v>
      </c>
      <c r="H41" s="250" t="s">
        <v>1657</v>
      </c>
      <c r="I41" s="250" t="s">
        <v>474</v>
      </c>
      <c r="J41" s="251">
        <v>117647058.82352941</v>
      </c>
      <c r="K41" s="251">
        <v>100000000</v>
      </c>
      <c r="L41" s="251">
        <v>235294117.64705881</v>
      </c>
      <c r="M41" s="250" t="s">
        <v>74</v>
      </c>
      <c r="N41" s="250" t="s">
        <v>399</v>
      </c>
      <c r="O41" s="250" t="s">
        <v>56</v>
      </c>
      <c r="P41" s="250" t="s">
        <v>1881</v>
      </c>
      <c r="Q41" s="250" t="s">
        <v>1891</v>
      </c>
      <c r="R41" s="276" t="s">
        <v>1890</v>
      </c>
      <c r="S41" s="253" t="s">
        <v>872</v>
      </c>
      <c r="T41" s="253" t="s">
        <v>874</v>
      </c>
      <c r="U41" s="253" t="s">
        <v>879</v>
      </c>
      <c r="V41" s="253" t="s">
        <v>885</v>
      </c>
      <c r="W41" s="253" t="s">
        <v>79</v>
      </c>
      <c r="X41" s="253" t="s">
        <v>877</v>
      </c>
      <c r="Y41" s="237"/>
    </row>
    <row r="42" spans="1:25" s="147" customFormat="1" ht="150" customHeight="1" x14ac:dyDescent="0.25">
      <c r="A42" s="148"/>
      <c r="B42" s="249">
        <v>32</v>
      </c>
      <c r="C42" s="249" t="s">
        <v>1863</v>
      </c>
      <c r="D42" s="249" t="s">
        <v>853</v>
      </c>
      <c r="E42" s="249" t="s">
        <v>1862</v>
      </c>
      <c r="F42" s="249" t="s">
        <v>1897</v>
      </c>
      <c r="G42" s="249" t="s">
        <v>391</v>
      </c>
      <c r="H42" s="250" t="s">
        <v>1657</v>
      </c>
      <c r="I42" s="250" t="s">
        <v>474</v>
      </c>
      <c r="J42" s="251">
        <v>170588235</v>
      </c>
      <c r="K42" s="251">
        <v>145000000</v>
      </c>
      <c r="L42" s="251">
        <v>341176470</v>
      </c>
      <c r="M42" s="250" t="s">
        <v>476</v>
      </c>
      <c r="N42" s="250" t="s">
        <v>1903</v>
      </c>
      <c r="O42" s="250" t="s">
        <v>56</v>
      </c>
      <c r="P42" s="276" t="s">
        <v>1899</v>
      </c>
      <c r="Q42" s="276" t="s">
        <v>1888</v>
      </c>
      <c r="R42" s="276" t="s">
        <v>1879</v>
      </c>
      <c r="S42" s="277" t="s">
        <v>870</v>
      </c>
      <c r="T42" s="253" t="s">
        <v>879</v>
      </c>
      <c r="U42" s="253" t="s">
        <v>872</v>
      </c>
      <c r="V42" s="253" t="s">
        <v>874</v>
      </c>
      <c r="W42" s="253"/>
      <c r="X42" s="253"/>
    </row>
    <row r="43" spans="1:25" s="147" customFormat="1" ht="166.5" customHeight="1" x14ac:dyDescent="0.25">
      <c r="A43" s="148"/>
      <c r="B43" s="249">
        <v>33</v>
      </c>
      <c r="C43" s="249" t="s">
        <v>1863</v>
      </c>
      <c r="D43" s="249" t="s">
        <v>853</v>
      </c>
      <c r="E43" s="249" t="s">
        <v>1862</v>
      </c>
      <c r="F43" s="249" t="s">
        <v>1898</v>
      </c>
      <c r="G43" s="249" t="s">
        <v>391</v>
      </c>
      <c r="H43" s="249" t="s">
        <v>1657</v>
      </c>
      <c r="I43" s="249" t="s">
        <v>474</v>
      </c>
      <c r="J43" s="248">
        <v>121721991</v>
      </c>
      <c r="K43" s="248">
        <v>103463692</v>
      </c>
      <c r="L43" s="248">
        <v>243443982</v>
      </c>
      <c r="M43" s="249" t="s">
        <v>476</v>
      </c>
      <c r="N43" s="249" t="s">
        <v>401</v>
      </c>
      <c r="O43" s="249" t="s">
        <v>56</v>
      </c>
      <c r="P43" s="275" t="s">
        <v>1867</v>
      </c>
      <c r="Q43" s="275" t="s">
        <v>1894</v>
      </c>
      <c r="R43" s="275" t="s">
        <v>1895</v>
      </c>
      <c r="S43" s="269" t="s">
        <v>872</v>
      </c>
      <c r="T43" s="269" t="s">
        <v>874</v>
      </c>
      <c r="U43" s="269" t="s">
        <v>879</v>
      </c>
      <c r="V43" s="269" t="s">
        <v>885</v>
      </c>
      <c r="W43" s="269" t="s">
        <v>79</v>
      </c>
      <c r="X43" s="269" t="s">
        <v>877</v>
      </c>
    </row>
    <row r="44" spans="1:25" s="238" customFormat="1" ht="152.25" customHeight="1" x14ac:dyDescent="0.25">
      <c r="A44" s="17"/>
      <c r="B44" s="278"/>
      <c r="C44" s="278" t="s">
        <v>1863</v>
      </c>
      <c r="D44" s="278" t="s">
        <v>853</v>
      </c>
      <c r="E44" s="278"/>
      <c r="F44" s="278" t="s">
        <v>1906</v>
      </c>
      <c r="G44" s="278"/>
      <c r="H44" s="279"/>
      <c r="I44" s="278"/>
      <c r="J44" s="280">
        <f>SUM(J9:J43)</f>
        <v>5254203320.1470585</v>
      </c>
      <c r="K44" s="280">
        <f>SUM(K9:K43)</f>
        <v>4044073646</v>
      </c>
      <c r="L44" s="280">
        <f>SUM(L9:L43)</f>
        <v>13445912581.735294</v>
      </c>
      <c r="M44" s="278"/>
      <c r="N44" s="278"/>
      <c r="O44" s="279"/>
      <c r="P44" s="279"/>
      <c r="Q44" s="281"/>
      <c r="R44" s="282"/>
      <c r="S44" s="282"/>
      <c r="T44" s="282"/>
      <c r="U44" s="282"/>
      <c r="V44" s="282"/>
      <c r="W44" s="281"/>
      <c r="X44" s="281"/>
    </row>
  </sheetData>
  <autoFilter ref="B7:X44" xr:uid="{00000000-0009-0000-0000-000002000000}"/>
  <mergeCells count="30">
    <mergeCell ref="W9:W10"/>
    <mergeCell ref="X9:X10"/>
    <mergeCell ref="N9:N10"/>
    <mergeCell ref="H9:H10"/>
    <mergeCell ref="I9:I10"/>
    <mergeCell ref="R9:R10"/>
    <mergeCell ref="S9:S10"/>
    <mergeCell ref="T9:T10"/>
    <mergeCell ref="U9:U10"/>
    <mergeCell ref="V9:V10"/>
    <mergeCell ref="B13:B14"/>
    <mergeCell ref="C13:C14"/>
    <mergeCell ref="E13:E14"/>
    <mergeCell ref="F13:F14"/>
    <mergeCell ref="D9:D10"/>
    <mergeCell ref="D13:D14"/>
    <mergeCell ref="B9:B10"/>
    <mergeCell ref="C9:C10"/>
    <mergeCell ref="E9:E10"/>
    <mergeCell ref="F9:F10"/>
    <mergeCell ref="Q13:Q14"/>
    <mergeCell ref="P13:P14"/>
    <mergeCell ref="P9:P10"/>
    <mergeCell ref="Q9:Q10"/>
    <mergeCell ref="D4:R5"/>
    <mergeCell ref="G9:G10"/>
    <mergeCell ref="N13:N14"/>
    <mergeCell ref="O9:O10"/>
    <mergeCell ref="G13:G14"/>
    <mergeCell ref="O13:O14"/>
  </mergeCells>
  <phoneticPr fontId="27" type="noConversion"/>
  <pageMargins left="0.70866141732283472" right="0.70866141732283472" top="0.74803149606299213" bottom="0.74803149606299213" header="0.31496062992125984" footer="0.31496062992125984"/>
  <pageSetup paperSize="8" scale="54" fitToHeight="0" orientation="landscape" r:id="rId1"/>
  <rowBreaks count="2" manualBreakCount="2">
    <brk id="17" min="1" max="23" man="1"/>
    <brk id="26" min="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21"/>
  <sheetViews>
    <sheetView workbookViewId="0">
      <selection activeCell="E5" sqref="E5:F5"/>
    </sheetView>
  </sheetViews>
  <sheetFormatPr defaultRowHeight="15" x14ac:dyDescent="0.25"/>
  <cols>
    <col min="2" max="3" width="21.42578125" customWidth="1"/>
    <col min="4" max="4" width="23" customWidth="1"/>
    <col min="5" max="5" width="23.140625" bestFit="1" customWidth="1"/>
    <col min="6" max="6" width="27.7109375" customWidth="1"/>
  </cols>
  <sheetData>
    <row r="2" spans="2:6" ht="56.25" x14ac:dyDescent="0.25">
      <c r="B2" s="5" t="s">
        <v>4</v>
      </c>
      <c r="C2" s="5" t="s">
        <v>467</v>
      </c>
      <c r="D2" s="6" t="s">
        <v>466</v>
      </c>
      <c r="E2" s="6" t="s">
        <v>469</v>
      </c>
      <c r="F2" s="6" t="s">
        <v>468</v>
      </c>
    </row>
    <row r="3" spans="2:6" ht="18.75" x14ac:dyDescent="0.25">
      <c r="B3" s="3" t="s">
        <v>451</v>
      </c>
      <c r="C3" s="3"/>
      <c r="D3" s="4"/>
      <c r="E3" s="11"/>
      <c r="F3" s="11"/>
    </row>
    <row r="4" spans="2:6" ht="18.75" x14ac:dyDescent="0.25">
      <c r="B4" s="3" t="s">
        <v>452</v>
      </c>
      <c r="C4" s="3"/>
      <c r="D4" s="4"/>
      <c r="E4" s="11"/>
      <c r="F4" s="11"/>
    </row>
    <row r="5" spans="2:6" ht="18.75" x14ac:dyDescent="0.25">
      <c r="B5" s="3" t="s">
        <v>69</v>
      </c>
      <c r="C5" s="3"/>
      <c r="D5" s="4"/>
      <c r="E5" s="11"/>
      <c r="F5" s="11"/>
    </row>
    <row r="6" spans="2:6" ht="18.75" x14ac:dyDescent="0.25">
      <c r="B6" s="3" t="s">
        <v>453</v>
      </c>
      <c r="C6" s="3"/>
      <c r="D6" s="4"/>
      <c r="E6" s="11"/>
      <c r="F6" s="11"/>
    </row>
    <row r="7" spans="2:6" ht="18.75" x14ac:dyDescent="0.25">
      <c r="B7" s="3" t="s">
        <v>454</v>
      </c>
      <c r="C7" s="12"/>
      <c r="D7" s="13"/>
      <c r="E7" s="14"/>
      <c r="F7" s="14"/>
    </row>
    <row r="8" spans="2:6" ht="18.75" x14ac:dyDescent="0.25">
      <c r="B8" s="3" t="s">
        <v>455</v>
      </c>
      <c r="C8" s="3"/>
      <c r="D8" s="4"/>
      <c r="E8" s="11"/>
      <c r="F8" s="11"/>
    </row>
    <row r="9" spans="2:6" ht="18.75" x14ac:dyDescent="0.25">
      <c r="B9" s="3" t="s">
        <v>456</v>
      </c>
      <c r="C9" s="3"/>
      <c r="D9" s="4"/>
      <c r="E9" s="11"/>
      <c r="F9" s="11"/>
    </row>
    <row r="10" spans="2:6" ht="18.75" x14ac:dyDescent="0.25">
      <c r="B10" s="3" t="s">
        <v>457</v>
      </c>
      <c r="C10" s="3"/>
      <c r="D10" s="4"/>
      <c r="E10" s="11"/>
      <c r="F10" s="11"/>
    </row>
    <row r="11" spans="2:6" ht="18.75" x14ac:dyDescent="0.25">
      <c r="B11" s="7" t="s">
        <v>218</v>
      </c>
      <c r="C11" s="7">
        <f>SUM(C3:C10)</f>
        <v>0</v>
      </c>
      <c r="D11" s="7">
        <f t="shared" ref="D11:F11" si="0">SUM(D3:D10)</f>
        <v>0</v>
      </c>
      <c r="E11" s="7">
        <f t="shared" si="0"/>
        <v>0</v>
      </c>
      <c r="F11" s="7">
        <f t="shared" si="0"/>
        <v>0</v>
      </c>
    </row>
    <row r="12" spans="2:6" ht="18.75" x14ac:dyDescent="0.25">
      <c r="B12" s="3" t="s">
        <v>458</v>
      </c>
      <c r="C12" s="3"/>
      <c r="D12" s="4"/>
      <c r="E12" s="9"/>
      <c r="F12" s="9"/>
    </row>
    <row r="13" spans="2:6" ht="18.75" x14ac:dyDescent="0.25">
      <c r="B13" s="3" t="s">
        <v>459</v>
      </c>
      <c r="C13" s="3"/>
      <c r="D13" s="4"/>
      <c r="E13" s="9"/>
      <c r="F13" s="9"/>
    </row>
    <row r="14" spans="2:6" ht="18.75" x14ac:dyDescent="0.25">
      <c r="B14" s="3" t="s">
        <v>464</v>
      </c>
      <c r="C14" s="3"/>
      <c r="D14" s="4"/>
      <c r="E14" s="9"/>
      <c r="F14" s="9"/>
    </row>
    <row r="15" spans="2:6" ht="18.75" x14ac:dyDescent="0.25">
      <c r="B15" s="3" t="s">
        <v>460</v>
      </c>
      <c r="C15" s="3"/>
      <c r="D15" s="4"/>
      <c r="E15" s="9"/>
      <c r="F15" s="9"/>
    </row>
    <row r="16" spans="2:6" ht="18.75" x14ac:dyDescent="0.25">
      <c r="B16" s="3" t="s">
        <v>461</v>
      </c>
      <c r="C16" s="3"/>
      <c r="D16" s="4"/>
      <c r="E16" s="9"/>
      <c r="F16" s="9"/>
    </row>
    <row r="17" spans="2:6" ht="18.75" x14ac:dyDescent="0.25">
      <c r="B17" s="3" t="s">
        <v>359</v>
      </c>
      <c r="C17" s="3"/>
      <c r="D17" s="4"/>
      <c r="E17" s="9"/>
      <c r="F17" s="9"/>
    </row>
    <row r="18" spans="2:6" ht="18.75" x14ac:dyDescent="0.25">
      <c r="B18" s="3" t="s">
        <v>462</v>
      </c>
      <c r="C18" s="3"/>
      <c r="D18" s="4"/>
      <c r="E18" s="9"/>
      <c r="F18" s="9"/>
    </row>
    <row r="19" spans="2:6" ht="18.75" x14ac:dyDescent="0.25">
      <c r="B19" s="3" t="s">
        <v>463</v>
      </c>
      <c r="C19" s="3"/>
      <c r="D19" s="4"/>
      <c r="E19" s="9"/>
      <c r="F19" s="9"/>
    </row>
    <row r="20" spans="2:6" ht="18.75" x14ac:dyDescent="0.25">
      <c r="B20" s="7" t="s">
        <v>465</v>
      </c>
      <c r="C20" s="10">
        <f t="shared" ref="C20:D20" si="1">SUM(C12:C19)</f>
        <v>0</v>
      </c>
      <c r="D20" s="10">
        <f t="shared" si="1"/>
        <v>0</v>
      </c>
      <c r="E20" s="10">
        <f>SUM(E12:E19)</f>
        <v>0</v>
      </c>
      <c r="F20" s="10">
        <f>SUM(F12:F19)</f>
        <v>0</v>
      </c>
    </row>
    <row r="21" spans="2:6" ht="18.75" x14ac:dyDescent="0.25">
      <c r="B21" s="8" t="s">
        <v>68</v>
      </c>
      <c r="C21" s="15">
        <f>C11+C20</f>
        <v>0</v>
      </c>
      <c r="D21" s="15">
        <f t="shared" ref="D21:F21" si="2">D11+D20</f>
        <v>0</v>
      </c>
      <c r="E21" s="15">
        <f t="shared" si="2"/>
        <v>0</v>
      </c>
      <c r="F21" s="15">
        <f t="shared" si="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39"/>
  <sheetViews>
    <sheetView topLeftCell="A6" workbookViewId="0">
      <selection activeCell="I13" sqref="I13"/>
    </sheetView>
  </sheetViews>
  <sheetFormatPr defaultRowHeight="15" x14ac:dyDescent="0.25"/>
  <cols>
    <col min="1" max="1" width="13.140625" customWidth="1"/>
    <col min="2" max="2" width="26.28515625" customWidth="1"/>
    <col min="3" max="3" width="27" customWidth="1"/>
    <col min="4" max="5" width="16.28515625" bestFit="1" customWidth="1"/>
    <col min="6" max="6" width="13.140625" customWidth="1"/>
    <col min="7" max="7" width="40" customWidth="1"/>
    <col min="8" max="8" width="38" customWidth="1"/>
    <col min="9" max="9" width="32.5703125" customWidth="1"/>
    <col min="10" max="21" width="16.28515625" bestFit="1" customWidth="1"/>
    <col min="22" max="22" width="11.28515625" bestFit="1" customWidth="1"/>
  </cols>
  <sheetData>
    <row r="3" spans="1:3" x14ac:dyDescent="0.25">
      <c r="A3" s="1" t="s">
        <v>486</v>
      </c>
      <c r="B3" t="s">
        <v>488</v>
      </c>
      <c r="C3" t="s">
        <v>489</v>
      </c>
    </row>
    <row r="4" spans="1:3" x14ac:dyDescent="0.25">
      <c r="A4" s="2" t="s">
        <v>463</v>
      </c>
      <c r="B4">
        <v>5</v>
      </c>
      <c r="C4">
        <v>5</v>
      </c>
    </row>
    <row r="5" spans="1:3" x14ac:dyDescent="0.25">
      <c r="A5" s="2" t="s">
        <v>464</v>
      </c>
      <c r="B5">
        <v>20</v>
      </c>
      <c r="C5">
        <v>20</v>
      </c>
    </row>
    <row r="6" spans="1:3" x14ac:dyDescent="0.25">
      <c r="A6" s="2" t="s">
        <v>359</v>
      </c>
      <c r="B6">
        <v>16</v>
      </c>
      <c r="C6">
        <v>16</v>
      </c>
    </row>
    <row r="7" spans="1:3" x14ac:dyDescent="0.25">
      <c r="A7" s="2" t="s">
        <v>460</v>
      </c>
      <c r="B7">
        <v>59</v>
      </c>
      <c r="C7">
        <v>32</v>
      </c>
    </row>
    <row r="8" spans="1:3" x14ac:dyDescent="0.25">
      <c r="A8" s="2" t="s">
        <v>461</v>
      </c>
      <c r="B8">
        <v>28</v>
      </c>
      <c r="C8">
        <v>12</v>
      </c>
    </row>
    <row r="9" spans="1:3" x14ac:dyDescent="0.25">
      <c r="A9" s="2" t="s">
        <v>457</v>
      </c>
      <c r="B9">
        <v>28</v>
      </c>
      <c r="C9">
        <v>22</v>
      </c>
    </row>
    <row r="10" spans="1:3" x14ac:dyDescent="0.25">
      <c r="A10" s="2" t="s">
        <v>456</v>
      </c>
      <c r="B10">
        <v>35</v>
      </c>
      <c r="C10">
        <v>31</v>
      </c>
    </row>
    <row r="11" spans="1:3" x14ac:dyDescent="0.25">
      <c r="A11" s="2" t="s">
        <v>451</v>
      </c>
      <c r="B11">
        <v>40</v>
      </c>
      <c r="C11">
        <v>17</v>
      </c>
    </row>
    <row r="12" spans="1:3" x14ac:dyDescent="0.25">
      <c r="A12" s="2" t="s">
        <v>455</v>
      </c>
      <c r="B12">
        <v>45</v>
      </c>
      <c r="C12">
        <v>45</v>
      </c>
    </row>
    <row r="13" spans="1:3" x14ac:dyDescent="0.25">
      <c r="A13" s="2" t="s">
        <v>69</v>
      </c>
      <c r="B13">
        <v>25</v>
      </c>
      <c r="C13">
        <v>24</v>
      </c>
    </row>
    <row r="14" spans="1:3" x14ac:dyDescent="0.25">
      <c r="A14" s="2" t="s">
        <v>452</v>
      </c>
      <c r="B14">
        <v>57</v>
      </c>
      <c r="C14">
        <v>53</v>
      </c>
    </row>
    <row r="15" spans="1:3" x14ac:dyDescent="0.25">
      <c r="A15" s="2" t="s">
        <v>453</v>
      </c>
      <c r="B15">
        <v>29</v>
      </c>
      <c r="C15">
        <v>26</v>
      </c>
    </row>
    <row r="16" spans="1:3" x14ac:dyDescent="0.25">
      <c r="A16" s="2" t="s">
        <v>459</v>
      </c>
      <c r="B16">
        <v>97</v>
      </c>
      <c r="C16">
        <v>63</v>
      </c>
    </row>
    <row r="17" spans="1:8" x14ac:dyDescent="0.25">
      <c r="A17" s="2" t="s">
        <v>462</v>
      </c>
      <c r="B17">
        <v>15</v>
      </c>
      <c r="C17">
        <v>15</v>
      </c>
    </row>
    <row r="18" spans="1:8" x14ac:dyDescent="0.25">
      <c r="A18" s="2" t="s">
        <v>454</v>
      </c>
    </row>
    <row r="19" spans="1:8" x14ac:dyDescent="0.25">
      <c r="A19" s="2" t="s">
        <v>458</v>
      </c>
      <c r="B19">
        <v>94</v>
      </c>
      <c r="C19">
        <v>94</v>
      </c>
    </row>
    <row r="20" spans="1:8" x14ac:dyDescent="0.25">
      <c r="A20" s="2" t="s">
        <v>487</v>
      </c>
      <c r="B20">
        <v>593</v>
      </c>
      <c r="C20">
        <v>475</v>
      </c>
    </row>
    <row r="22" spans="1:8" x14ac:dyDescent="0.25">
      <c r="F22" s="1" t="s">
        <v>486</v>
      </c>
      <c r="G22" t="s">
        <v>492</v>
      </c>
      <c r="H22" t="s">
        <v>493</v>
      </c>
    </row>
    <row r="23" spans="1:8" x14ac:dyDescent="0.25">
      <c r="F23" s="2" t="s">
        <v>463</v>
      </c>
      <c r="G23" s="16">
        <v>959.43086400000004</v>
      </c>
      <c r="H23" s="16">
        <v>457.48787299999998</v>
      </c>
    </row>
    <row r="24" spans="1:8" x14ac:dyDescent="0.25">
      <c r="F24" s="2" t="s">
        <v>464</v>
      </c>
      <c r="G24" s="16">
        <v>1953.4533220000001</v>
      </c>
      <c r="H24" s="16">
        <v>1464.0072379999999</v>
      </c>
    </row>
    <row r="25" spans="1:8" x14ac:dyDescent="0.25">
      <c r="F25" s="2" t="s">
        <v>359</v>
      </c>
      <c r="G25" s="16">
        <v>5254.2033190000002</v>
      </c>
      <c r="H25" s="16">
        <v>4044.0736459999998</v>
      </c>
    </row>
    <row r="26" spans="1:8" x14ac:dyDescent="0.25">
      <c r="F26" s="2" t="s">
        <v>460</v>
      </c>
      <c r="G26" s="16">
        <v>1913.53927862975</v>
      </c>
      <c r="H26" s="16">
        <v>1559.902728</v>
      </c>
    </row>
    <row r="27" spans="1:8" x14ac:dyDescent="0.25">
      <c r="F27" s="2" t="s">
        <v>461</v>
      </c>
      <c r="G27" s="16">
        <v>1128.1608819999999</v>
      </c>
      <c r="H27" s="16">
        <v>880.83</v>
      </c>
    </row>
    <row r="28" spans="1:8" x14ac:dyDescent="0.25">
      <c r="F28" s="2" t="s">
        <v>457</v>
      </c>
      <c r="G28" s="16">
        <v>1298.1652005000001</v>
      </c>
      <c r="H28" s="16">
        <v>519.26607960000001</v>
      </c>
    </row>
    <row r="29" spans="1:8" x14ac:dyDescent="0.25">
      <c r="F29" s="2" t="s">
        <v>456</v>
      </c>
      <c r="G29" s="16">
        <v>1245.36919464882</v>
      </c>
      <c r="H29" s="16">
        <v>1033.840453</v>
      </c>
    </row>
    <row r="30" spans="1:8" x14ac:dyDescent="0.25">
      <c r="F30" s="2" t="s">
        <v>451</v>
      </c>
      <c r="G30" s="16">
        <v>958.8</v>
      </c>
      <c r="H30" s="16">
        <v>797.14</v>
      </c>
    </row>
    <row r="31" spans="1:8" x14ac:dyDescent="0.25">
      <c r="F31" s="2" t="s">
        <v>455</v>
      </c>
      <c r="G31" s="16">
        <v>1312.4111618499999</v>
      </c>
      <c r="H31" s="16">
        <v>1092.579518</v>
      </c>
    </row>
    <row r="32" spans="1:8" x14ac:dyDescent="0.25">
      <c r="F32" s="2" t="s">
        <v>69</v>
      </c>
      <c r="G32" s="16">
        <v>1292.5776103399999</v>
      </c>
      <c r="H32" s="16">
        <v>1070.5328149239999</v>
      </c>
    </row>
    <row r="33" spans="6:8" x14ac:dyDescent="0.25">
      <c r="F33" s="2" t="s">
        <v>452</v>
      </c>
      <c r="G33" s="16">
        <v>1273.0753087058799</v>
      </c>
      <c r="H33" s="16">
        <v>1055.4144510000001</v>
      </c>
    </row>
    <row r="34" spans="6:8" x14ac:dyDescent="0.25">
      <c r="F34" s="2" t="s">
        <v>453</v>
      </c>
      <c r="G34" s="16">
        <v>1093.3688629999999</v>
      </c>
      <c r="H34" s="16">
        <v>910.62470499999995</v>
      </c>
    </row>
    <row r="35" spans="6:8" x14ac:dyDescent="0.25">
      <c r="F35" s="2" t="s">
        <v>459</v>
      </c>
      <c r="G35" s="16">
        <v>5470.8015566496697</v>
      </c>
      <c r="H35" s="16">
        <v>1955.51239259</v>
      </c>
    </row>
    <row r="36" spans="6:8" x14ac:dyDescent="0.25">
      <c r="F36" s="2" t="s">
        <v>462</v>
      </c>
      <c r="G36" s="16">
        <v>9626.2365348799995</v>
      </c>
      <c r="H36" s="16">
        <v>4650.5153259999997</v>
      </c>
    </row>
    <row r="37" spans="6:8" x14ac:dyDescent="0.25">
      <c r="F37" s="2" t="s">
        <v>454</v>
      </c>
      <c r="G37" s="16"/>
      <c r="H37" s="16"/>
    </row>
    <row r="38" spans="6:8" x14ac:dyDescent="0.25">
      <c r="F38" s="2" t="s">
        <v>458</v>
      </c>
      <c r="G38" s="16">
        <v>2530.738057</v>
      </c>
      <c r="H38" s="16">
        <v>2139.7155298100001</v>
      </c>
    </row>
    <row r="39" spans="6:8" x14ac:dyDescent="0.25">
      <c r="F39" s="2" t="s">
        <v>487</v>
      </c>
      <c r="G39" s="16">
        <v>37310.331153204119</v>
      </c>
      <c r="H39" s="16">
        <v>23631.442754924003</v>
      </c>
    </row>
  </sheetData>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workbookViewId="0">
      <selection activeCell="B18" sqref="B18:E20"/>
    </sheetView>
  </sheetViews>
  <sheetFormatPr defaultRowHeight="15" x14ac:dyDescent="0.25"/>
  <cols>
    <col min="1" max="1" width="20.140625" customWidth="1"/>
    <col min="2" max="2" width="19.5703125" customWidth="1"/>
    <col min="3" max="3" width="22.85546875" customWidth="1"/>
    <col min="4" max="4" width="32.7109375" customWidth="1"/>
    <col min="5" max="5" width="32.140625" customWidth="1"/>
  </cols>
  <sheetData>
    <row r="1" spans="1:5" ht="56.25" x14ac:dyDescent="0.25">
      <c r="A1" s="5" t="s">
        <v>4</v>
      </c>
      <c r="B1" s="5" t="s">
        <v>467</v>
      </c>
      <c r="C1" s="6" t="s">
        <v>466</v>
      </c>
      <c r="D1" s="6" t="s">
        <v>491</v>
      </c>
      <c r="E1" s="6" t="s">
        <v>490</v>
      </c>
    </row>
    <row r="2" spans="1:5" ht="18.75" x14ac:dyDescent="0.25">
      <c r="A2" s="3" t="s">
        <v>451</v>
      </c>
      <c r="B2" s="3">
        <v>40</v>
      </c>
      <c r="C2" s="4">
        <v>17</v>
      </c>
      <c r="D2" s="11">
        <f>958800000/1000000</f>
        <v>958.8</v>
      </c>
      <c r="E2" s="11">
        <f>797140000/1000000</f>
        <v>797.14</v>
      </c>
    </row>
    <row r="3" spans="1:5" ht="18.75" x14ac:dyDescent="0.25">
      <c r="A3" s="3" t="s">
        <v>452</v>
      </c>
      <c r="B3" s="3">
        <v>57</v>
      </c>
      <c r="C3" s="4">
        <v>53</v>
      </c>
      <c r="D3" s="11">
        <f>1273075308.70588/1000000</f>
        <v>1273.0753087058799</v>
      </c>
      <c r="E3" s="11">
        <f>1055414451/1000000</f>
        <v>1055.4144510000001</v>
      </c>
    </row>
    <row r="4" spans="1:5" ht="18.75" x14ac:dyDescent="0.25">
      <c r="A4" s="3" t="s">
        <v>69</v>
      </c>
      <c r="B4" s="3">
        <v>25</v>
      </c>
      <c r="C4" s="4">
        <v>24</v>
      </c>
      <c r="D4" s="11">
        <f>1292577610.34/1000000</f>
        <v>1292.5776103399999</v>
      </c>
      <c r="E4" s="11">
        <f>1070532814.924/1000000</f>
        <v>1070.5328149239999</v>
      </c>
    </row>
    <row r="5" spans="1:5" ht="18.75" x14ac:dyDescent="0.25">
      <c r="A5" s="3" t="s">
        <v>453</v>
      </c>
      <c r="B5" s="3">
        <v>29</v>
      </c>
      <c r="C5" s="4">
        <v>26</v>
      </c>
      <c r="D5" s="11">
        <f>1093368863/1000000</f>
        <v>1093.3688629999999</v>
      </c>
      <c r="E5" s="11">
        <f>910624705/1000000</f>
        <v>910.62470499999995</v>
      </c>
    </row>
    <row r="6" spans="1:5" ht="18.75" x14ac:dyDescent="0.25">
      <c r="A6" s="3" t="s">
        <v>454</v>
      </c>
      <c r="B6" s="12"/>
      <c r="C6" s="13"/>
      <c r="D6" s="14"/>
      <c r="E6" s="14"/>
    </row>
    <row r="7" spans="1:5" ht="18.75" x14ac:dyDescent="0.25">
      <c r="A7" s="3" t="s">
        <v>455</v>
      </c>
      <c r="B7" s="3">
        <v>45</v>
      </c>
      <c r="C7" s="4">
        <v>45</v>
      </c>
      <c r="D7" s="11">
        <f>1312411161.85/1000000</f>
        <v>1312.4111618499999</v>
      </c>
      <c r="E7" s="11">
        <f>1092579518/1000000</f>
        <v>1092.579518</v>
      </c>
    </row>
    <row r="8" spans="1:5" ht="18.75" x14ac:dyDescent="0.25">
      <c r="A8" s="3" t="s">
        <v>456</v>
      </c>
      <c r="B8" s="3">
        <v>35</v>
      </c>
      <c r="C8" s="4">
        <v>31</v>
      </c>
      <c r="D8" s="11">
        <f>1245369194.64882/1000000</f>
        <v>1245.36919464882</v>
      </c>
      <c r="E8" s="11">
        <f>1033840453/1000000</f>
        <v>1033.840453</v>
      </c>
    </row>
    <row r="9" spans="1:5" ht="18.75" x14ac:dyDescent="0.25">
      <c r="A9" s="3" t="s">
        <v>457</v>
      </c>
      <c r="B9" s="3">
        <v>28</v>
      </c>
      <c r="C9" s="4">
        <v>22</v>
      </c>
      <c r="D9" s="11">
        <f>1298165200.5/1000000</f>
        <v>1298.1652005000001</v>
      </c>
      <c r="E9" s="11">
        <f>519266079.6/1000000</f>
        <v>519.26607960000001</v>
      </c>
    </row>
    <row r="10" spans="1:5" ht="18.75" x14ac:dyDescent="0.25">
      <c r="A10" s="3" t="s">
        <v>458</v>
      </c>
      <c r="B10" s="3">
        <v>94</v>
      </c>
      <c r="C10" s="4">
        <v>94</v>
      </c>
      <c r="D10" s="11">
        <f>2530738057/1000000</f>
        <v>2530.738057</v>
      </c>
      <c r="E10" s="11">
        <f>2139715529.81/1000000</f>
        <v>2139.7155298100001</v>
      </c>
    </row>
    <row r="11" spans="1:5" ht="18.75" x14ac:dyDescent="0.25">
      <c r="A11" s="3" t="s">
        <v>459</v>
      </c>
      <c r="B11" s="3">
        <v>97</v>
      </c>
      <c r="C11" s="4">
        <v>63</v>
      </c>
      <c r="D11" s="11">
        <f>5470801556.64967/1000000</f>
        <v>5470.8015566496697</v>
      </c>
      <c r="E11" s="11">
        <f>1955512392.59/1000000</f>
        <v>1955.51239259</v>
      </c>
    </row>
    <row r="12" spans="1:5" ht="18.75" x14ac:dyDescent="0.25">
      <c r="A12" s="3" t="s">
        <v>464</v>
      </c>
      <c r="B12" s="3">
        <v>20</v>
      </c>
      <c r="C12" s="4">
        <v>20</v>
      </c>
      <c r="D12" s="11">
        <f>1953453322/1000000</f>
        <v>1953.4533220000001</v>
      </c>
      <c r="E12" s="11">
        <f>1464007238/1000000</f>
        <v>1464.0072379999999</v>
      </c>
    </row>
    <row r="13" spans="1:5" ht="18.75" x14ac:dyDescent="0.25">
      <c r="A13" s="3" t="s">
        <v>460</v>
      </c>
      <c r="B13" s="3">
        <v>59</v>
      </c>
      <c r="C13" s="4">
        <v>32</v>
      </c>
      <c r="D13" s="11">
        <f>1913539278.62975/1000000</f>
        <v>1913.53927862975</v>
      </c>
      <c r="E13" s="11">
        <f>1559902728/1000000</f>
        <v>1559.902728</v>
      </c>
    </row>
    <row r="14" spans="1:5" ht="18.75" x14ac:dyDescent="0.25">
      <c r="A14" s="3" t="s">
        <v>461</v>
      </c>
      <c r="B14" s="3">
        <v>28</v>
      </c>
      <c r="C14" s="4">
        <v>12</v>
      </c>
      <c r="D14" s="11">
        <f>1128160882/1000000</f>
        <v>1128.1608819999999</v>
      </c>
      <c r="E14" s="11">
        <f>880830000/1000000</f>
        <v>880.83</v>
      </c>
    </row>
    <row r="15" spans="1:5" ht="18.75" x14ac:dyDescent="0.25">
      <c r="A15" s="3" t="s">
        <v>359</v>
      </c>
      <c r="B15" s="3">
        <v>16</v>
      </c>
      <c r="C15" s="4">
        <v>16</v>
      </c>
      <c r="D15" s="11">
        <f>5254203319/1000000</f>
        <v>5254.2033190000002</v>
      </c>
      <c r="E15" s="11">
        <f>4044073646/1000000</f>
        <v>4044.0736459999998</v>
      </c>
    </row>
    <row r="16" spans="1:5" ht="18.75" x14ac:dyDescent="0.25">
      <c r="A16" s="3" t="s">
        <v>462</v>
      </c>
      <c r="B16" s="3">
        <v>15</v>
      </c>
      <c r="C16" s="4">
        <v>15</v>
      </c>
      <c r="D16" s="11">
        <f>9626236534.88/1000000</f>
        <v>9626.2365348799995</v>
      </c>
      <c r="E16" s="11">
        <f>4650515326/1000000</f>
        <v>4650.5153259999997</v>
      </c>
    </row>
    <row r="17" spans="1:5" ht="18.75" x14ac:dyDescent="0.25">
      <c r="A17" s="3" t="s">
        <v>463</v>
      </c>
      <c r="B17" s="3">
        <v>5</v>
      </c>
      <c r="C17" s="4">
        <v>5</v>
      </c>
      <c r="D17" s="11">
        <f>959430864/1000000</f>
        <v>959.43086400000004</v>
      </c>
      <c r="E17" s="11">
        <f>457487873/1000000</f>
        <v>457.48787299999998</v>
      </c>
    </row>
    <row r="18" spans="1:5" ht="18.75" x14ac:dyDescent="0.25">
      <c r="A18" s="8" t="s">
        <v>68</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Apeluri PC 2023_07.06.2023 </vt:lpstr>
      <vt:lpstr>Apeluri PC 2023_15.02.2023</vt:lpstr>
      <vt:lpstr>centralizat 20_iulie_2023_2024</vt:lpstr>
      <vt:lpstr>centralizat_02.08.2023</vt:lpstr>
      <vt:lpstr>centralizat_15.01.24</vt:lpstr>
      <vt:lpstr>Centralizator 2023</vt:lpstr>
      <vt:lpstr>Sheet1Pivot chart 0</vt:lpstr>
      <vt:lpstr>Sheet9</vt:lpstr>
      <vt:lpstr>'Apeluri PC 2023_07.06.2023 '!Print_Area</vt:lpstr>
      <vt:lpstr>'Apeluri PC 2023_15.02.2023'!Print_Area</vt:lpstr>
      <vt:lpstr>'centralizat 20_iulie_2023_2024'!Print_Area</vt:lpstr>
      <vt:lpstr>centralizat_02.08.2023!Print_Area</vt:lpstr>
      <vt:lpstr>centralizat_15.01.24!Print_Area</vt:lpstr>
      <vt:lpstr>'Apeluri PC 2023_07.06.2023 '!Print_Titles</vt:lpstr>
      <vt:lpstr>'Apeluri PC 2023_15.02.2023'!Print_Titles</vt:lpstr>
      <vt:lpstr>'centralizat 20_iulie_2023_2024'!Print_Titles</vt:lpstr>
      <vt:lpstr>centralizat_02.08.2023!Print_Titles</vt:lpstr>
      <vt:lpstr>centralizat_15.01.24!Print_Titles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Mirela Cosovan</cp:lastModifiedBy>
  <cp:lastPrinted>2024-01-18T14:40:27Z</cp:lastPrinted>
  <dcterms:created xsi:type="dcterms:W3CDTF">2022-11-16T11:13:12Z</dcterms:created>
  <dcterms:modified xsi:type="dcterms:W3CDTF">2024-01-18T14:56:08Z</dcterms:modified>
</cp:coreProperties>
</file>