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mc:AlternateContent xmlns:mc="http://schemas.openxmlformats.org/markup-compatibility/2006">
    <mc:Choice Requires="x15">
      <x15ac:absPath xmlns:x15ac="http://schemas.microsoft.com/office/spreadsheetml/2010/11/ac" url="C:\Users\mihaela.raducan\Desktop\Sit. 3-6.10\"/>
    </mc:Choice>
  </mc:AlternateContent>
  <xr:revisionPtr revIDLastSave="0" documentId="13_ncr:1_{97335BDC-6C66-491F-BD21-25272A1D0C50}" xr6:coauthVersionLast="47" xr6:coauthVersionMax="47" xr10:uidLastSave="{00000000-0000-0000-0000-000000000000}"/>
  <bookViews>
    <workbookView xWindow="-120" yWindow="-120" windowWidth="29040" windowHeight="15840" xr2:uid="{00000000-000D-0000-FFFF-FFFF00000000}"/>
  </bookViews>
  <sheets>
    <sheet name="Apeluri PC 2024_trim I" sheetId="16" r:id="rId1"/>
    <sheet name="Centralizator 2023" sheetId="5" state="hidden" r:id="rId2"/>
    <sheet name="Sheet1Pivot chart 0" sheetId="11" state="hidden" r:id="rId3"/>
    <sheet name="Sheet9" sheetId="10" state="hidden" r:id="rId4"/>
  </sheets>
  <definedNames>
    <definedName name="_xlnm._FilterDatabase" localSheetId="0" hidden="1">'Apeluri PC 2024_trim I'!$B$8:$P$170</definedName>
    <definedName name="_xlnm.Print_Titles" localSheetId="0">'Apeluri PC 2024_trim I'!$8:$9</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7" i="16" l="1"/>
  <c r="J167" i="16"/>
  <c r="B167" i="16"/>
  <c r="K113" i="16"/>
  <c r="K21" i="16"/>
  <c r="J21" i="16"/>
  <c r="B152" i="16" l="1"/>
  <c r="B99" i="16"/>
  <c r="B100" i="16" s="1"/>
  <c r="B101" i="16" s="1"/>
  <c r="B102" i="16" s="1"/>
  <c r="B103" i="16" s="1"/>
  <c r="B104" i="16" s="1"/>
  <c r="B105" i="16" s="1"/>
  <c r="B74" i="16"/>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49" i="16"/>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43" i="16"/>
  <c r="B44" i="16" s="1"/>
  <c r="B45" i="16" s="1"/>
  <c r="B46" i="16" s="1"/>
  <c r="B37" i="16"/>
  <c r="B38" i="16" s="1"/>
  <c r="B39" i="16" s="1"/>
  <c r="B40" i="16" s="1"/>
  <c r="B11" i="16"/>
  <c r="B12" i="16" s="1"/>
  <c r="B13" i="16" s="1"/>
  <c r="B14" i="16" s="1"/>
  <c r="B15" i="16" s="1"/>
  <c r="B16" i="16" s="1"/>
  <c r="B168" i="16"/>
  <c r="B132" i="16"/>
  <c r="B133" i="16" s="1"/>
  <c r="B134" i="16" s="1"/>
  <c r="B135" i="16" s="1"/>
  <c r="B136" i="16" s="1"/>
  <c r="B137" i="16" s="1"/>
  <c r="B138" i="16" s="1"/>
  <c r="B139" i="16" s="1"/>
  <c r="B140" i="16" s="1"/>
  <c r="B141" i="16" s="1"/>
  <c r="B142" i="16" s="1"/>
  <c r="B143" i="16" s="1"/>
  <c r="B144" i="16" s="1"/>
  <c r="B145" i="16" s="1"/>
  <c r="J130" i="16" l="1"/>
  <c r="B108" i="16"/>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J26" i="16" l="1"/>
  <c r="B153" i="16" l="1"/>
  <c r="B154" i="16" s="1"/>
  <c r="B155" i="16" s="1"/>
  <c r="B156" i="16" s="1"/>
  <c r="B157" i="16" s="1"/>
  <c r="B158" i="16" s="1"/>
  <c r="B159" i="16" s="1"/>
  <c r="B160" i="16" s="1"/>
  <c r="B161" i="16" s="1"/>
  <c r="B162" i="16" s="1"/>
  <c r="J72" i="16" l="1"/>
  <c r="B28" i="16" l="1"/>
  <c r="B29" i="16" s="1"/>
  <c r="B30" i="16" s="1"/>
  <c r="B31" i="16" s="1"/>
  <c r="B32" i="16" s="1"/>
  <c r="B33" i="16" s="1"/>
  <c r="B34" i="16" s="1"/>
  <c r="J41" i="16" l="1"/>
  <c r="K41" i="16"/>
  <c r="J47" i="16"/>
  <c r="K47" i="16"/>
  <c r="J17" i="16" l="1"/>
  <c r="K17" i="16"/>
  <c r="K35" i="16" l="1"/>
  <c r="J35" i="16"/>
  <c r="K97" i="16"/>
  <c r="J97" i="16"/>
  <c r="K130" i="16"/>
  <c r="K163" i="16"/>
  <c r="J163" i="16"/>
  <c r="K146" i="16"/>
  <c r="J146" i="16"/>
  <c r="K166" i="16"/>
  <c r="J166" i="16"/>
  <c r="K106" i="16"/>
  <c r="J106" i="16"/>
  <c r="K72" i="16"/>
  <c r="K26" i="16"/>
  <c r="E17" i="10"/>
  <c r="E16" i="10"/>
  <c r="E15" i="10"/>
  <c r="E14" i="10"/>
  <c r="E13" i="10"/>
  <c r="E12" i="10"/>
  <c r="E11" i="10"/>
  <c r="E10" i="10"/>
  <c r="E9" i="10"/>
  <c r="E8" i="10"/>
  <c r="E7" i="10"/>
  <c r="E5" i="10"/>
  <c r="E4" i="10"/>
  <c r="E3" i="10"/>
  <c r="E2" i="10"/>
  <c r="E18" i="10" s="1"/>
  <c r="D17" i="10"/>
  <c r="D16" i="10"/>
  <c r="D15" i="10"/>
  <c r="D14" i="10"/>
  <c r="D13" i="10"/>
  <c r="D12" i="10"/>
  <c r="D11" i="10"/>
  <c r="D10" i="10"/>
  <c r="D9" i="10"/>
  <c r="D8" i="10"/>
  <c r="D7" i="10"/>
  <c r="D5" i="10"/>
  <c r="D18" i="10" s="1"/>
  <c r="D4" i="10"/>
  <c r="D3" i="10"/>
  <c r="D2" i="10"/>
  <c r="C18" i="10"/>
  <c r="B18" i="10"/>
  <c r="D20" i="5"/>
  <c r="C20" i="5"/>
  <c r="D11" i="5"/>
  <c r="D21" i="5" s="1"/>
  <c r="C11" i="5"/>
  <c r="C21" i="5"/>
  <c r="E11" i="5"/>
  <c r="F20" i="5"/>
  <c r="E20" i="5"/>
  <c r="E21" i="5"/>
  <c r="F11" i="5"/>
  <c r="F21" i="5"/>
  <c r="K168" i="16" l="1"/>
  <c r="J168" i="16"/>
  <c r="B169" i="16"/>
  <c r="K169" i="16" l="1"/>
  <c r="J169" i="16"/>
</calcChain>
</file>

<file path=xl/sharedStrings.xml><?xml version="1.0" encoding="utf-8"?>
<sst xmlns="http://schemas.openxmlformats.org/spreadsheetml/2006/main" count="1782" uniqueCount="577">
  <si>
    <t>Nr. crt.</t>
  </si>
  <si>
    <t>Domeniu</t>
  </si>
  <si>
    <t>Denumire apel de finanțare</t>
  </si>
  <si>
    <t>Obiectivele apelului de finanțare</t>
  </si>
  <si>
    <t>Program</t>
  </si>
  <si>
    <t>Educație</t>
  </si>
  <si>
    <t>IMM și antreprenoriat</t>
  </si>
  <si>
    <t>Cercetare, dezvoltare, inovare</t>
  </si>
  <si>
    <t>Digitalizare</t>
  </si>
  <si>
    <t>Energie și eficientă energetice</t>
  </si>
  <si>
    <t xml:space="preserve">Infrastructura de transport </t>
  </si>
  <si>
    <t>Mobilitate urbană</t>
  </si>
  <si>
    <t>Turism</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</si>
  <si>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</si>
  <si>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</si>
  <si>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</si>
  <si>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</si>
  <si>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</si>
  <si>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</si>
  <si>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</si>
  <si>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necompetitiv</t>
  </si>
  <si>
    <t>competitiv</t>
  </si>
  <si>
    <t xml:space="preserve">TOTAL </t>
  </si>
  <si>
    <t>PR S</t>
  </si>
  <si>
    <t>FEDR</t>
  </si>
  <si>
    <t>n/a</t>
  </si>
  <si>
    <t>Măsuri pentru eficiență energetică, inclusiv clădiri</t>
  </si>
  <si>
    <t>OP 4, OS 4.2</t>
  </si>
  <si>
    <t>Creșterea gradului de participare la nivelul educației timpurii și învățământului obligatoriu</t>
  </si>
  <si>
    <t>Creșterea gradului de participare la învățământul profesional și tehnic</t>
  </si>
  <si>
    <t>Dezvoltare urbana</t>
  </si>
  <si>
    <t>Regenerare urbană, Cultură, Turism</t>
  </si>
  <si>
    <t>FTJ</t>
  </si>
  <si>
    <t>IMM</t>
  </si>
  <si>
    <t>Sprijin de până la 200.000 EUR pentru creșterea durabilă și crearea de locuri de muncă în Județul Gorj</t>
  </si>
  <si>
    <t>Sprijin de până la 200.000 EUR pentru creșterea durabilă și crearea de locuri de muncă în Județul Dolj</t>
  </si>
  <si>
    <t>Apel competitiv, cu depunere la termen</t>
  </si>
  <si>
    <t>LDR</t>
  </si>
  <si>
    <t>FSE+</t>
  </si>
  <si>
    <t>Regiunea Nord-Est</t>
  </si>
  <si>
    <t>Promovarea mobilității urbane multimodale sustenabile</t>
  </si>
  <si>
    <t>Îmbunătățirea accesului la servicii favorabile incluziunii și de calitate în educație</t>
  </si>
  <si>
    <t>Dezvoltare urbana, regenerare urbana, dezvoltare a turismului
sustenabil si culturii</t>
  </si>
  <si>
    <t>Capital uman pentru piața muncii</t>
  </si>
  <si>
    <t xml:space="preserve">Creșterea gradului de colaborare public-privat (organizațiile de cercetare și IMM)
</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</si>
  <si>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</si>
  <si>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</si>
  <si>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</si>
  <si>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Dezvoltarea de conținut digital despre patrimoniu pentru valorizarea culturii în scopul dezvoltării sustenabile locale și incluziunii sociale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</si>
  <si>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</si>
  <si>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</si>
  <si>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Creșterea consumului de carte și mobilizarea de noi audiențe prin utilizarea instrumentelor digitale</t>
  </si>
  <si>
    <t xml:space="preserve">TOTAL PR </t>
  </si>
  <si>
    <t>Promovarea măsurilor de eficiență energetică și reducerea emisiilor de gaze cu efect de seră;</t>
  </si>
  <si>
    <t>Dezvoltarea și ameliorarea unei mobilități naționale, regionale și locale sustenabile, reziliente la schimbările climatice,
inteligente și intermodale, inclusiv îmbunătățirea accesului la TEN-T și a mobilității transfrontaliere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</si>
  <si>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</si>
  <si>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Dezvoltarea ecosistemului de transfer tehnologic</t>
  </si>
  <si>
    <t>Sprijinirea organizațiilor publice de cercetare pentru cercetare in colaborare</t>
  </si>
  <si>
    <t>Creșterea competitivității IMM-urilor</t>
  </si>
  <si>
    <t>131.F. Internaționalizarea IMM-urilor</t>
  </si>
  <si>
    <t>Sprijinirea ecosistemului antreprenorial regional, încurajarea dezvoltării diferitelor forme specifice de antreprenoriat</t>
  </si>
  <si>
    <t xml:space="preserve">Promovarea energiei regenerabile în comunitățile rurale </t>
  </si>
  <si>
    <t>Dezvoltarea infrastructurii educaționale la nivelul educației timpurii și învățământului primar și secundar</t>
  </si>
  <si>
    <t>Dezvoltarea infrastructurii educaționale în domeniul învățământului profesional și tehnic (licee tehnologice)</t>
  </si>
  <si>
    <t>622.B. Dezvoltarea unor centre de educație pentru tineri, în domeniile de specializare inteligentă ale Regiunii de Dezvoltare Nord-Vest</t>
  </si>
  <si>
    <t>Regiunea Sud-Vest</t>
  </si>
  <si>
    <t>LDR+MDR</t>
  </si>
  <si>
    <t>MDR</t>
  </si>
  <si>
    <t>Furnizarea de măsuri active în pachete de servicii integrate</t>
  </si>
  <si>
    <t>Combaterea sărăciei</t>
  </si>
  <si>
    <t xml:space="preserve">FSE +(K) + FEDR d (iii) </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</si>
  <si>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</si>
  <si>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</si>
  <si>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ONG</t>
  </si>
  <si>
    <t>PDD</t>
  </si>
  <si>
    <t>ADI prin Consiliile Județene/Primăria Municipiului Bucureşti/primăriile de sector/MMAP (inclusiv în parteneriat cu alți actori din sector)</t>
  </si>
  <si>
    <t xml:space="preserve">finanțare investigarea preliminară și detaliată a siturilor contaminate </t>
  </si>
  <si>
    <t xml:space="preserve"> măsuri de prevenție noi și fazate (managementul principalelor tipuri de risc identificate în PNMRD - inundații&amp;secetă)</t>
  </si>
  <si>
    <t>măsuri de intervenție pentru imbunătățirea sistemului de răspuns la risc</t>
  </si>
  <si>
    <t>MAI/IGSU și structurile cu atribuţii în managementul situaţiilor de urgenţă şi asigurarea funcţiilor de sprijin, STS</t>
  </si>
  <si>
    <t>măsuri pentru producere energie din surse de energie regenerabilă</t>
  </si>
  <si>
    <t>Operatori distributie energie electrică/Operator transport energie electrică</t>
  </si>
  <si>
    <t>Necompetitiv</t>
  </si>
  <si>
    <t>P2 - Îmbunătățirea capacității de gestionare și implementare şi asigurarea transparenţei
fondurilor FEDR, FC, FSE+, FTJ</t>
  </si>
  <si>
    <t>Asigurarea AT pentru elaborarea altor strategii ITI și pentru operaționalizarea ADI ITI,  aferente</t>
  </si>
  <si>
    <t xml:space="preserve">ADI ITI </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</si>
  <si>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</si>
  <si>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</si>
  <si>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</si>
  <si>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</si>
  <si>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</si>
  <si>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</si>
  <si>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</si>
  <si>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</si>
  <si>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</si>
  <si>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</si>
  <si>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</si>
  <si>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</si>
  <si>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</si>
  <si>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</si>
  <si>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</si>
  <si>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</si>
  <si>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</si>
  <si>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</si>
  <si>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</si>
  <si>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</si>
  <si>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 Intreg teriroriul</t>
  </si>
  <si>
    <t>FC</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</si>
  <si>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</si>
  <si>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</si>
  <si>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</si>
  <si>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</si>
  <si>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</si>
  <si>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</si>
  <si>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</si>
  <si>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</si>
  <si>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1.1</t>
  </si>
  <si>
    <t>OP 1, OS 1.2</t>
  </si>
  <si>
    <t>OP 1, OS 1.3</t>
  </si>
  <si>
    <t>OP 2, OS 2.1</t>
  </si>
  <si>
    <t>OP 2, OS 2.4</t>
  </si>
  <si>
    <t>OP 2, OS 2.7</t>
  </si>
  <si>
    <t>OP 3, OS 3.2</t>
  </si>
  <si>
    <t>OP 4, OS 4.6</t>
  </si>
  <si>
    <t>OP 5, OS 5.2</t>
  </si>
  <si>
    <t>OP 1 / OS 1.3</t>
  </si>
  <si>
    <t>Asigurarea funcționării sistemului de management</t>
  </si>
  <si>
    <t>Organizație de cercetare cu activitate economică de maxim 20% din activitatea curentă</t>
  </si>
  <si>
    <t xml:space="preserve">IMM </t>
  </si>
  <si>
    <t>UAT Rural selectate în cadrul Apelului de preselecție SACET rural</t>
  </si>
  <si>
    <t xml:space="preserve">Regiunea Centru </t>
  </si>
  <si>
    <t>UAT Judet Ilfov/parteneriate cu alte UAT sau institutii publice</t>
  </si>
  <si>
    <t>UAT Bucuresti, Sectoare, UAT orase, UAT comune, parteneriate UAT/institutii publice</t>
  </si>
  <si>
    <t>RO412-Gorj</t>
  </si>
  <si>
    <t>microîntreprindere</t>
  </si>
  <si>
    <t>Apel necompetitiv, cu depunere continuă</t>
  </si>
  <si>
    <t>Apel necompetitiv, cu termen limită de depunere</t>
  </si>
  <si>
    <t xml:space="preserve">RO411-Dolj </t>
  </si>
  <si>
    <t>RO224-Galați</t>
  </si>
  <si>
    <t>Sprijin de până la 200.000 EUR care pentru creșterea durabilă și crearea de locuri de muncă în Județul Galați</t>
  </si>
  <si>
    <t>RO316-Prahova</t>
  </si>
  <si>
    <t>Sprijin de până la 200.000 EUR pentru creșterea durabilă și crearea de locuri de muncă în Județul Prahova"</t>
  </si>
  <si>
    <t>RO125-Mureș</t>
  </si>
  <si>
    <t>Sprijin de până la 200.000 EUR pentru creșterea durabilă și crearea de locuri de muncă în Județul Mureș"</t>
  </si>
  <si>
    <t>Furnizori de FPC, dezvoltare de competențe transversale/Furnizori de servicii de stimulare a ocupării forței de muncă</t>
  </si>
  <si>
    <t>UAT judet/UAT municipii / UAT orase in parteneriat cu furnizorii de servicii si ONG</t>
  </si>
  <si>
    <t>FEDR+FSE+</t>
  </si>
  <si>
    <t xml:space="preserve">Furnizori de servicii sociale/UAT judet/UAT municipii / UAT orase / UAT comune </t>
  </si>
  <si>
    <t>MIPE - AM POAT</t>
  </si>
  <si>
    <t>Sănătate</t>
  </si>
  <si>
    <t>acoperire nationala</t>
  </si>
  <si>
    <t>Implementarea de soluții de cercetare în domeniul genomică</t>
  </si>
  <si>
    <t xml:space="preserve">Autoritate de Management </t>
  </si>
  <si>
    <t xml:space="preserve">ADR Nord-Est  - AM PR Nord Est </t>
  </si>
  <si>
    <t>ADR SV Oltenia - AM PR SV Oltenia</t>
  </si>
  <si>
    <t>OS FTJ</t>
  </si>
  <si>
    <t>FEDR A. proiecte strategice predefinite: genomică</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</si>
  <si>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</si>
  <si>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IMM,  Organizații de cercetare (instituții de învatamant superior/institute/centre de cercetare)</t>
  </si>
  <si>
    <t xml:space="preserve">Programul Educație și Ocupare  </t>
  </si>
  <si>
    <t>MIPE - DGPECU</t>
  </si>
  <si>
    <t xml:space="preserve">Programul Dezvoltare Durabila </t>
  </si>
  <si>
    <t xml:space="preserve">Programul Asistenta Tehnica </t>
  </si>
  <si>
    <t xml:space="preserve">Programul Incluziune si Demnitate Sociala </t>
  </si>
  <si>
    <t>ADR Bucuresti Ilfov - AM PR Bucuresti Ilfov</t>
  </si>
  <si>
    <t xml:space="preserve">Programul Regional Nord-Est  </t>
  </si>
  <si>
    <t>Programul Regional Sud Vest Oltenia</t>
  </si>
  <si>
    <t>Programul Regional Nord-Vest</t>
  </si>
  <si>
    <t xml:space="preserve">ADR NORD-VEST - AM PR Nord Vest </t>
  </si>
  <si>
    <t>Programul Regional Centru</t>
  </si>
  <si>
    <t xml:space="preserve">ADR CENTRU - AM PR CENTRU </t>
  </si>
  <si>
    <t>Programul Regional Bucuresti - Ilfov</t>
  </si>
  <si>
    <t xml:space="preserve">ADR Bucuresti Ilfov - AM PR Bucuresti ilfov </t>
  </si>
  <si>
    <t>Programul Tranziție Justă</t>
  </si>
  <si>
    <t>MIPE - AM PTJ</t>
  </si>
  <si>
    <t>Programul Sănătate</t>
  </si>
  <si>
    <t xml:space="preserve">Programul Crestere Inteligenta, Digitalizare si Instrumente Financiare   </t>
  </si>
  <si>
    <t>MIPE - AM PDD</t>
  </si>
  <si>
    <t>Autorități publice centrale / MMAP</t>
  </si>
  <si>
    <t>Autorități publice locale / UAT-uri în raza cărora există potenţial de utilizare a resurselor de energie regenerabile de tip geotermal sau biomasă/biogaz</t>
  </si>
  <si>
    <t xml:space="preserve">Regiunea Bucuresti Iflov </t>
  </si>
  <si>
    <t>trim 1/2024</t>
  </si>
  <si>
    <t>trim 2/2024</t>
  </si>
  <si>
    <t>trim 3/2024</t>
  </si>
  <si>
    <t>trim 4/2024</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</si>
  <si>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</si>
  <si>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</si>
  <si>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 xml:space="preserve">PROGRAME REGIONALE </t>
  </si>
  <si>
    <t xml:space="preserve">PROGRAME NATIONALE </t>
  </si>
  <si>
    <t xml:space="preserve">Asistență tehnică </t>
  </si>
  <si>
    <t>114. Sprijin pentru ecosistemul de inovare–ETT - Sprijinirea transferului tehnologic către IMM</t>
  </si>
  <si>
    <t>113. Ecosisteme de inovare - centre CDI – Inclusiv cercetare in colaborare</t>
  </si>
  <si>
    <t xml:space="preserve">MIPE - AM PoCIDIF </t>
  </si>
  <si>
    <t>Energie și eficientă energetică</t>
  </si>
  <si>
    <t>Cresterea investitiilor în noile tehnologii și în inovare, a creșterii performanței și a calității în CDI (IMM)</t>
  </si>
  <si>
    <t xml:space="preserve">IMM - intreprinderi nou înființate </t>
  </si>
  <si>
    <t>Crearea cadrului instituțional și capacitatea de implementare necesare pentru a aborda provocările structurale ale start-up, scale-up și ale organizațiilor de sprijin pentru antreprenoriat</t>
  </si>
  <si>
    <t>ADR nord est/Asociatia ROStart-up</t>
  </si>
  <si>
    <t>necompetitiv, cu termen limita de depunere</t>
  </si>
  <si>
    <t xml:space="preserve">IMM-uri </t>
  </si>
  <si>
    <t>UAT municipii resedinta de judet, UAT municipii</t>
  </si>
  <si>
    <t>321. Încălzire centralizată în mediul rural</t>
  </si>
  <si>
    <t>Organizație neguvernamentală cu caracter educațional/Societate / Parteneriate ONG/Societate cu UAT</t>
  </si>
  <si>
    <t>OP 2, OS 2.2</t>
  </si>
  <si>
    <t>Regiunea Nord-Vest</t>
  </si>
  <si>
    <t>OP 2, OS 2.3</t>
  </si>
  <si>
    <t>OP 2, OS 2.5</t>
  </si>
  <si>
    <t>OP 2, OS 2.6</t>
  </si>
  <si>
    <t>Competitivitate IMM și antreprenoriat</t>
  </si>
  <si>
    <t>Eficiență energetică</t>
  </si>
  <si>
    <t>NOTA: Elaborat pe baza calendarelor indicative transmise de Autoritățile de Management</t>
  </si>
  <si>
    <t xml:space="preserve">UAT orase Jud Ilfov/municipiul Bucuresti, subunitati UAT/sectoarele municipiului București </t>
  </si>
  <si>
    <t>RO423-Hunedoara, 
incl. alocare distinctă pentru ITI Valea Jiului, conform ghidului solicitantului</t>
  </si>
  <si>
    <t xml:space="preserve">Sprijin de până la 200.000 EUR pentru creșterea durabilă și crearea de locuri de muncă în Județul Hunedoara’’ </t>
  </si>
  <si>
    <t>ESO4.1</t>
  </si>
  <si>
    <t>ESO4.5</t>
  </si>
  <si>
    <t>ESO4.7</t>
  </si>
  <si>
    <t xml:space="preserve">3.a.1.2.Furnizarea de măsuri active în pachete de servicii integrate
</t>
  </si>
  <si>
    <t>FEDR d (iii) Obiectiv specific -; promovarea incluziunii socio-economice a comunităților marginalizate, a gospodăriilor cu venituri mici și a grupurilor dezavantajate, inclusiv a persoanelor cu nevoi speciale, prin acțiuni integrate, inclusiv locuințe și servicii sociale
FSE+ (k)</t>
  </si>
  <si>
    <t>Construirea, inchirierea și reabilitatea/renovarea locuințelor sociale împreună cu măsuri de acompaniere în vederea integrării persoanelor vulnerabile 
Sprijin pentru reglementarea așezărilor informale</t>
  </si>
  <si>
    <t>RSO4.3
ESO4.11</t>
  </si>
  <si>
    <t>FEDR
FSE+</t>
  </si>
  <si>
    <t>ESO4.11+RSO4.3</t>
  </si>
  <si>
    <t xml:space="preserve">
MMAP/ANAR, MS/Institutul de Sănătate Publică</t>
  </si>
  <si>
    <t>PDD Finanțarea proiectelor pentru care a fost aplicabil mecanismul de finanțare descris la art. I din OUG 109/2022 
Proiecte  NOI</t>
  </si>
  <si>
    <t>finanțare investiții art 1 OUG 109/2022</t>
  </si>
  <si>
    <t xml:space="preserve">ADI prin OR </t>
  </si>
  <si>
    <t>Instalații integrate de tratare a deșeurilor care asigură tratarea deșeurilor colectate separat și a deșeurilor reziduale</t>
  </si>
  <si>
    <t>PDD Finanțarea operaţiunilor pentru dotarea RNMCA cu echipamente noi (calitate aer) FAZATE</t>
  </si>
  <si>
    <t>PDD Finanțarea măsurilor de prevenție (managementul principalelor tipuri de risc identificate în PNMRD) 
FAZATE</t>
  </si>
  <si>
    <t>PDD Finanțarea măsurilor de intervenție pentru imbunătățirea sistemului de răspuns la risc
FAZATE</t>
  </si>
  <si>
    <t>PDD 
Reducerea emisiilor de GES și creşterea eficienţei energetice în sistemele de distribuție și transporta energiei termice
 FAZATE</t>
  </si>
  <si>
    <t>PDD Promovarea utilizarii surselor de energie regenerabila 
FAZATE</t>
  </si>
  <si>
    <t>PDD Sisteme și rețele inteligente de energie FAZATE</t>
  </si>
  <si>
    <t>2.a.2. Pregătirea şi furnizarea ofertei de servicii de formare/ocupare pentru tineri, inclusiv pentru tineri NEET, prin pachete integrate de măsuri active personalizate în funcție de profilul tinerilor</t>
  </si>
  <si>
    <t>ESO4.6</t>
  </si>
  <si>
    <t xml:space="preserve">6.f.6. Intervenții pentru învățământul terțiar (combaterea abandonului universitar si cresterea accesului la studii universitare) </t>
  </si>
  <si>
    <t>Ministerul Educatiei/CNDIPT</t>
  </si>
  <si>
    <r>
      <t>MIPE -</t>
    </r>
    <r>
      <rPr>
        <b/>
        <sz val="16"/>
        <rFont val="Trebuchet MS"/>
        <family val="2"/>
      </rPr>
      <t xml:space="preserve"> AM PDD</t>
    </r>
  </si>
  <si>
    <t>Implementarea eficientă și transparentă a Programului Regional Nord-Est 2021 – 2027</t>
  </si>
  <si>
    <t xml:space="preserve">N/A </t>
  </si>
  <si>
    <t>necompetitiv, cu depunere continua</t>
  </si>
  <si>
    <t>Agentia pentru Dezvoltare Regionala Nord-Est</t>
  </si>
  <si>
    <t>Asigurarea AT pentru implementarea Strategiilor ITI prevăzute în cadrul Acordului de Parteneriat</t>
  </si>
  <si>
    <t>ADI ITI aferente ITI-urilor prevăzute în AP</t>
  </si>
  <si>
    <t>FEDR -A. proiecte strategice predefinite: tratament cancer</t>
  </si>
  <si>
    <t>Cercetare în domeniul bolilor netransmisibile (ex. combaterea cancerului)</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</si>
  <si>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</si>
  <si>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Consiliul Județean Tulcea/Spitalul Județean de Urgență Tulcea</t>
  </si>
  <si>
    <t xml:space="preserve">Parteneriat între INCD FIN Horia Hulubei și structuri relevante (ex. institute oncologice, alte organizații de cercetare etc, unități medicale publice, universități/ UMF, unități CDI,  etc). </t>
  </si>
  <si>
    <t>Unități sanitare publice de interes național care diagnostichează și tratează cancere cu localizare specifică (ex. tumori cerebrale, hematooncologice etc.)</t>
  </si>
  <si>
    <t xml:space="preserve">-Unități sanitare publice de interes regional care diagnostichează și tratează cancer;
-UAT judet/UAT municipii / UAT orase / UAT comune si/sau alte autoritati structuri ale Admin Publice Locale ( APL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</si>
  <si>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-Unități sanitare publice care diagnostichează și tratează cancer;
-UAT judet/UAT municipii / UAT orase / UAT comune si/sau alte autoritati structuri ale Admin Publice Locale (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</si>
  <si>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Dată ESTIMATĂ deschidere apel
(zz/ll/an)  </t>
  </si>
  <si>
    <t>Dată ESTIMATĂ închidere apel</t>
  </si>
  <si>
    <t>22.01.2024</t>
  </si>
  <si>
    <t>Asigurarea funcționării sistemului de management - apel 2</t>
  </si>
  <si>
    <t>Apă, apă uzată, P1, act 1.1 si 1.2</t>
  </si>
  <si>
    <t xml:space="preserve">FEDR </t>
  </si>
  <si>
    <t>Apă, apă uzată, P1, act 1.2</t>
  </si>
  <si>
    <t>PDD Finanțarea investiţiilor pentru modernizarea rețelei naționale de monitorizare a calității apei ETAPIZATE (laborator)</t>
  </si>
  <si>
    <t>finanțare investiții pentru modernizarea rețelei naționale de monitorizare a calității apei  ETAPIZATE</t>
  </si>
  <si>
    <t>PDD Pregătirea proiectelor de investiții de apă și apă uzată
Proiecte  de pregatire ETAPIZATE</t>
  </si>
  <si>
    <t>sprijin pregatire proiecte</t>
  </si>
  <si>
    <t xml:space="preserve">Economie circulară, P1, act 1.3 </t>
  </si>
  <si>
    <t>PDD Îmbunătățirea modului de gestionare a deșeurilor municipale în vedere asigurării tranziției spre economia circulară
ETAPIZATE</t>
  </si>
  <si>
    <t>Proiecte in sectorul deseuri - Proiecte pregatire proiecte deseuri Etapizate</t>
  </si>
  <si>
    <t>Calitatea aerului, P2, act 2.2</t>
  </si>
  <si>
    <t>Situri contaminate, inclusiv deșeuri contaminate, P2, act 2.3</t>
  </si>
  <si>
    <t>PDD Investigarea preliminară și detaliată a siturilor contaminate  - Proiecte NOI</t>
  </si>
  <si>
    <t xml:space="preserve">Managementul riscurilor și dezastrelor, P3, act 3.1 </t>
  </si>
  <si>
    <t>Managementul riscurilor și dezastrelor, P3, act 3.2</t>
  </si>
  <si>
    <t>Energie și eficientă energetică, P4, act 4.3</t>
  </si>
  <si>
    <t>Energie și eficientă energetică, P4, act 4.4</t>
  </si>
  <si>
    <t>Energie și eficientă energetică, P4, act 4.5</t>
  </si>
  <si>
    <t xml:space="preserve">ADI prin OR finanțați prin POS M şi POIM
</t>
  </si>
  <si>
    <t>Implementarea programului „Pachet de bază pentru persoanele fără/cu nivel scăzut de formare”</t>
  </si>
  <si>
    <t>9.g.4. 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</si>
  <si>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</si>
  <si>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</si>
  <si>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 xml:space="preserve"> Implementarea programului „Competențe digitale pentru piata muncii”</t>
  </si>
  <si>
    <t>9.g.7. Implementarea programului „Competențe digitale pentru piata muncii”</t>
  </si>
  <si>
    <t>Furnizori de FPC</t>
  </si>
  <si>
    <t>Calendarul estimativ consolidat al lansărilor de apeluri de proiecte pentru anul 2024
- PROGRAMELE FINANȚATE ÎN CADRUL POLITICII DE COEZIUNE 2021-2027 - VERS. IANUARIE 2024</t>
  </si>
  <si>
    <t>30-septembrie-2024</t>
  </si>
  <si>
    <t>28-februarie-2024</t>
  </si>
  <si>
    <t>OP 1/RSO1.3</t>
  </si>
  <si>
    <t>Proiecte etapizate respecta prevederile art. 118a din Regulamentul (UE) 2021/1060 si OUG 36/2023</t>
  </si>
  <si>
    <t>Sprijinirea incubatoarelor de afaceri</t>
  </si>
  <si>
    <t>15-februarie-2024</t>
  </si>
  <si>
    <t>31-martie-2024</t>
  </si>
  <si>
    <t xml:space="preserve">OP 2/RSO2.1 </t>
  </si>
  <si>
    <t>Investitii in cladirile publice in vederea cresterii eficientei energetice inclusiv, dupa caz, masuri de consolidare structurala, in functie de nivelul de expunere si vulnerabilitate la riscurile identificate - proiecte etapizate cf OUG 36/2023</t>
  </si>
  <si>
    <t>Beneficiari eligibili pt proiecte etapizate cf OUG36/2023</t>
  </si>
  <si>
    <t>Calitatea aerului</t>
  </si>
  <si>
    <t>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Municipii</t>
  </si>
  <si>
    <t xml:space="preserve">Cresterea infrastructurii verzi in zonele urbane </t>
  </si>
  <si>
    <t xml:space="preserve">OP 2/RSO2.7 </t>
  </si>
  <si>
    <t>Promovarea mobilitatii urbane multimodale sustenabile - Proiecte etapizate cf OUG 36/2023</t>
  </si>
  <si>
    <t xml:space="preserve">OP 2/RSO2.8 </t>
  </si>
  <si>
    <t>Dezvoltarea infrastructurii educationale pentru invatamant timpuriu (anteprescolar si prescolar), invatamant primar si gimnazial, invatamant secundar superior, filiera teoretica, filiera vocationala si tehnologica si invatamant profesional, inclusiv cel dual- Proiecte etapizate cf OUG36/2023</t>
  </si>
  <si>
    <t xml:space="preserve">OP 4/RSO4.2 </t>
  </si>
  <si>
    <t>Favorizarea dezvoltarii integrate sociale, economice si de mediu la nivel local si a patrimoniului cultural, turismului si securitatii in zonele urbane - Proiecte etapizate cf OUG 36/2023</t>
  </si>
  <si>
    <t xml:space="preserve">OP 5/RSO5.1 </t>
  </si>
  <si>
    <t>31-decembrie-2025</t>
  </si>
  <si>
    <t>Digitalizare in folosul cetățenilor</t>
  </si>
  <si>
    <t>Sprijinirea transformarii digitale</t>
  </si>
  <si>
    <t>OP 1 / OS 1.2</t>
  </si>
  <si>
    <t>Competitivitate IMM</t>
  </si>
  <si>
    <t>Îmbunătățirea competitivității si a inovării în IMM-uri</t>
  </si>
  <si>
    <t>Imbunatatirea competitivității IMM-urilor și crearea de locuri de muncă în cadrul IMM-urilor, inclusiv prin investiții productive</t>
  </si>
  <si>
    <t>Îmbunătățirea competitivității si a inovării in microîntreprinderi</t>
  </si>
  <si>
    <t>UAT urban, UAT judet, parteneriate</t>
  </si>
  <si>
    <t>microintreprinderi</t>
  </si>
  <si>
    <t>132.A.2. Sprijinirea dezvoltării unor investiții inițiale ale unor IMM-uri în cadrul structurii parcului de specializare inteligentă</t>
  </si>
  <si>
    <t>621.C. Centre de testare orientare profesională</t>
  </si>
  <si>
    <t>UAT/Instituții APL/Forme asociative UAT și Instituții APL</t>
  </si>
  <si>
    <t>661. Dezvoltarea de tabere școlare</t>
  </si>
  <si>
    <t xml:space="preserve">Modernizarea/reabilitarea/dotarea taberelor de elevi și preșcolari </t>
  </si>
  <si>
    <t>MFTES/MTS/UAT care au în proprietate infrastructurile de tip centre de agrement / baze turistice /tabere școlare /Parteneriate între cele două categorii de mai sus.</t>
  </si>
  <si>
    <t>Decongestionarea si fluidizarea traficului in zonele de acces in municipiile resedinta de judet</t>
  </si>
  <si>
    <t xml:space="preserve">Investiții pentru decongestionarea traficului din jurul marilor municipii (resedinte de judet) prin investiții în construirea și modernizarea de pasaje sau noduri
rutiere, pasarele pietonale, șosele de centură, intersecții periculoase etc. </t>
  </si>
  <si>
    <t>OP 3; OS 3.2</t>
  </si>
  <si>
    <t>UAT municipii resedinta de judet si parteneriate intre UAT</t>
  </si>
  <si>
    <t>Creșterea gradului de participare la nivelul educatiei timpurii și învățământului obligatoriu -Învățământul primar si secundar</t>
  </si>
  <si>
    <t>UAT municipiu/ UAT oras/ UAT comuna/ parteneriat UAT cu unități de învățământ sau unitati de cult</t>
  </si>
  <si>
    <t>Cresterea gradului de participare la invatamantul profesional si tehnic</t>
  </si>
  <si>
    <t>Protejarea și valorificării în scop turistic a patrimoniului natural și a resurselor balneare</t>
  </si>
  <si>
    <t xml:space="preserve"> Creșterea rolului culturii și al turismului durabil în dezvoltarea economică, incluziunea socială și inovarea socială</t>
  </si>
  <si>
    <t>OP 4; OS 4.6</t>
  </si>
  <si>
    <t>UAT comuna/ UAT judet/ Parteneriate UAT si ONG</t>
  </si>
  <si>
    <t>Dezvoltare urbană integrată prin regenerarea spațiilor publice, punerea în valoare a patrimoniului, infrastructurii culturale și a potențialului turistic din orașele regiunii Centru</t>
  </si>
  <si>
    <t>OP 5; OS 5.1</t>
  </si>
  <si>
    <t>UAT orase/ parteneriate</t>
  </si>
  <si>
    <t>martie/2024</t>
  </si>
  <si>
    <t>aprilie/2024</t>
  </si>
  <si>
    <t xml:space="preserve">ADR Bucuresti Ilfov - AM PR Bucuresti Ilfov </t>
  </si>
  <si>
    <t>3.1 Cresterea eficienței energetice în cladirile rezidențiale</t>
  </si>
  <si>
    <t>5.1 Infrastructura rutiera judeteana complementara TEN T</t>
  </si>
  <si>
    <t>6.2 Infrastructura educationala locala- infrastructura scolara/preuniversitara</t>
  </si>
  <si>
    <t>instrumente integrate dezvoltare</t>
  </si>
  <si>
    <t>Ghid unic proiecte destinate dezvoltarii urbane integrate</t>
  </si>
  <si>
    <t>Promovarea dezvoltării integrate și incluzive în domeniul social, economic și al mediului, precum și a culturii, a
patrimoniului natural, a turismului sustenabil și a securității în zonele urbane</t>
  </si>
  <si>
    <t>OP 5- OS 5.1</t>
  </si>
  <si>
    <t>UAT orase, UAT Bucuresti, sectoare, Institutii publice sau de interes public centrale/locale, unitati de cult, alte institutii cu drept de administrare/proprietate obiective eligibile</t>
  </si>
  <si>
    <t>Ghid unic proiecte destinate dezvoltarii integrate in zone nonurbane</t>
  </si>
  <si>
    <t>Promovarea dezvoltării locale integrate și incluzive în domeniul social, economic și al mediului, în domeniul culturii, al patrimoniului natural, al turismului durabil, precum și a securității în alte zone decât cele urbane</t>
  </si>
  <si>
    <t>UAT comune, UAT Judetul Ilfov, unitati de cult, alte institutii centrale/locale cu drept de administrare/proprietate</t>
  </si>
  <si>
    <t>Program Sănătate</t>
  </si>
  <si>
    <t>mai puțin dezvoltate</t>
  </si>
  <si>
    <t>proiecte cu acoperire națională</t>
  </si>
  <si>
    <t>mai dezvoltate</t>
  </si>
  <si>
    <t>Asistență medicală ambulatorie</t>
  </si>
  <si>
    <t>Investiții în infrastructura ambulatoriilor</t>
  </si>
  <si>
    <t>Investiții în infrastructura unităților sanitare publice integrate spitalelor de pediatrie</t>
  </si>
  <si>
    <t>a)	Unități sanitare publice, de pediatrie,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</si>
  <si>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Investiții în infrastructura structurilor sanitare/ altor structuri publice care desfășoară activități medicale de tip ambulatoriu/ acordă asistență medicală ambulatorie de obstetrică ginecologie
</t>
  </si>
  <si>
    <t>a)	Unități /structuri sanitare publice de obstetrică ginecologie,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</si>
  <si>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Investiții în infrastructura ambulatoriilor integrate spitalelor de psihiatrie</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</si>
  <si>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</si>
  <si>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Investiții în infrastructura ambulatoriilor - proiecte etapizate POR 2014-2020</t>
  </si>
  <si>
    <t>Beneficiari proiecte etapizate POR</t>
  </si>
  <si>
    <t>screening populational</t>
  </si>
  <si>
    <t>cancer colorectal</t>
  </si>
  <si>
    <t>unitate sanitară publică cu paturi, unitate cu personalitate juridică aflată în subordinea Ministerului Sănătății cu competențe în domeniul endoscopiei digestive, diagnosticului și tratamentului cancerului colorectal</t>
  </si>
  <si>
    <t>tuberculoza</t>
  </si>
  <si>
    <t>▶        Instituțiile si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
▶        Universități publice de Medicină și Farmacie;
▶        ONG-uri cu activitate relevantă în activitățile eligibile.</t>
  </si>
  <si>
    <t>3. Programe de diagnosticare precoce și tratament</t>
  </si>
  <si>
    <t>cancer pulmonar</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</si>
  <si>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</si>
  <si>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Investiții în laboratoare de microbiologie din cadrul spitalelor</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</si>
  <si>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</si>
  <si>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 xml:space="preserve">C. Măsuri destinate creșterii accesului și eficacității serviciilor de îngrijire medicală dedicate pacientului critic, inclusiv a structurilor suport (ex. ambulanța/ SMURD; UPU; ATI etc) </t>
  </si>
  <si>
    <t>Unități sanitare care tratează pacient critic cu patologie vasculară cerebrală acută</t>
  </si>
  <si>
    <t>	Unitate sanitară publică, cu activitate universitară, cu competențe în furnizarea de tratament acut al accidentului vascular cerebral (UAVCA) și care deține în structura internă:
o	unitate/ unități de terapie acută neurologică;
o	secție de neurochirurgie;
o	tehnici imagistice necesare (CT/CTA, RM/ Angio - RM, Doppler trans-cranian);</t>
  </si>
  <si>
    <t>competitiv/ necompetitiv</t>
  </si>
  <si>
    <t>FAZATE</t>
  </si>
  <si>
    <t>UPU Tulcea POR</t>
  </si>
  <si>
    <t>UPU POR</t>
  </si>
  <si>
    <t xml:space="preserve">Beneficiari UPU POR
</t>
  </si>
  <si>
    <t>POIM FLUIDE</t>
  </si>
  <si>
    <t xml:space="preserve">Beneficiari POIM Fluide
</t>
  </si>
  <si>
    <t>POIM modulare</t>
  </si>
  <si>
    <t xml:space="preserve">Beneficiari POIM modulare
</t>
  </si>
  <si>
    <t>A. proiecte strategice predefinite vaccinuri</t>
  </si>
  <si>
    <t>Programe dedicate cercetării și/sau utilizării clinice: ex. producție de vaccinuri, seruri și alte medicamente biologice– OIS.</t>
  </si>
  <si>
    <t xml:space="preserve">INCD Medico-militară „Cantacuzino”/
Parteneriat între INCD Medico-militară „Cantacuzino” și structuri relevante </t>
  </si>
  <si>
    <t>A. Oncologie</t>
  </si>
  <si>
    <t>b) Investiții în infrastructura publică a institutelor oncologice</t>
  </si>
  <si>
    <t>extindere/ reabilitare/modernizare/dotare, inclusiv laboratoare de anatomie patologică
IOCN/ IRO</t>
  </si>
  <si>
    <t>b) Investiții în infrastructura publică a unităților sanitare publice de interes național care diagnostichează și tratează cancere cu localizare specifică (ex. tumori cerebrale, hematooncologice etc.)</t>
  </si>
  <si>
    <t xml:space="preserve">c) Investiții în infrastructura publică a unităților sanitare publice de interes regional care diagnostichează și tratează cancer
</t>
  </si>
  <si>
    <t>d) Investiții în infrastructura publică a laboratoarelor de genetică și de anatomie patologică pentru diagnosticul cancerului în vederea tratamentului personalizat în funcție de profilul tumoral identificat</t>
  </si>
  <si>
    <t xml:space="preserve"> Acțiunea 1.1 Măsura 1.1.1 Sprijin pentru întreprinderi nou înființate inovatoare </t>
  </si>
  <si>
    <t xml:space="preserve">Acțiunea 1.1. Măsura 1.1.2 Sprijin pentru proiecte de CDI pentru consortii tematice intre parteneri publici-privati </t>
  </si>
  <si>
    <t xml:space="preserve">Acțiunea 1.4 Sprijin pentru dezvoltarea competențelor și consolidarea capacității actorilor din sectorul CDI </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</si>
  <si>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</si>
  <si>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</si>
  <si>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Acțiunea 1.5 Măsura 1.5.1 Crearea/operationalizarea unui HUB antreprenorial național</t>
  </si>
  <si>
    <t>Digitalizare în cultură</t>
  </si>
  <si>
    <t>Acțiunea 3.1 Măsura 1 Creșterea rolului culturii în societate prin valorificarea avantajelor digitalizării - Dezvoltarea de conținut digital despre patrimoniu pentru valorizarea culturii în scopul dezvoltării sustenabile locale și incluziunii sociale</t>
  </si>
  <si>
    <t>Acțiunea 3.1 Măsura 2 - Creșterea rolului culturii în societate prin valorificarea avantajelor digitalizării - Promovarea dezvoltării economice și sociale prin digitalizarea arhivelor culturale</t>
  </si>
  <si>
    <t>Acțiunea 3.1 Măsura 3 -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</si>
  <si>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22.02.2024</t>
  </si>
  <si>
    <t>OP 4</t>
  </si>
  <si>
    <t xml:space="preserve">OP 4 </t>
  </si>
  <si>
    <t>OP 1</t>
  </si>
  <si>
    <t>P1 (Gorj) - Sprijin pentru dezvoltarea microîntreprinderilor (1.B)</t>
  </si>
  <si>
    <t>30.03.2024</t>
  </si>
  <si>
    <t>P1 (Gorj) - Sprijinirea capacității AJOFM, măsuri active de ocupare, reconversie profesională și actualizare de competențe  (2.A)</t>
  </si>
  <si>
    <t xml:space="preserve">Sprijin pentru modernizarea și consolidarea capacității AJOFM, inclusiv a serviciilor pieței forței de muncă în vederea evaluării și anticipării nevoilor de competențe și pentru asigurarea unei asistențe prompte și personalizate   </t>
  </si>
  <si>
    <t xml:space="preserve">AJOFM/parteneriat cu ANOFM/alte entități </t>
  </si>
  <si>
    <t>Energie din surse regenerabile</t>
  </si>
  <si>
    <t>P1 (Gorj) - Energie regenerabilă pentru gospodării (3.A)</t>
  </si>
  <si>
    <t>Sprijin pentru instalarea panourilor fotovoltaice/fototermice la nivel de gospodărie</t>
  </si>
  <si>
    <t>UAT-uri (județ, municipii, orașe, comune)/Persoane fizice - gospodării individuale</t>
  </si>
  <si>
    <t>P1 (Gorj) - Capacitati de productie, transport si stocare de energie RES - cladiri publice (3.B)</t>
  </si>
  <si>
    <t xml:space="preserve">Sprijin pentru dezvoltarea de capacități de mici dimensiuni de producție, transport si stocare de energie RES pentru consum propriu a clădirilor publice în care funcționează școli, spitale, servicii sociale </t>
  </si>
  <si>
    <t>UAT-uri (județ, municipii, orașe, comune)</t>
  </si>
  <si>
    <t>P2 (Hunedoara) - Sprijin pentru dezvoltarea microîntreprinderilor  (1.B)</t>
  </si>
  <si>
    <t>P2 (Hunedoara) - Sprijinirea capacității AJOFM, măsuri active de ocupare, reconversie profesională și actualizare de competențe  (2.A)</t>
  </si>
  <si>
    <t xml:space="preserve">Sprijin pentru modernizarea și consolidarea capacității AJOFM, inclusiv a serviciilor pieței forței de muncăîn vederea evaluării și anticipării nevoilor de competențe și pentru asigurarea unei asistențe prompte și personalizate   </t>
  </si>
  <si>
    <t>P2 (Hunedoara) - Energie regenerabilă pentru gospodării (3.A)</t>
  </si>
  <si>
    <t>P2 (Hunedoara) - Capacitati de productie, transport si stocare de energie RES - cladiri publice (3.B)</t>
  </si>
  <si>
    <t>P3 (Dolj) - Sprijin pentru dezvoltarea microîntreprinderilor  (1.B)</t>
  </si>
  <si>
    <t>P3 (Dolj)  - Sprijinirea capacității AJOFM, măsuri active de ocupare, reconversie profesională și actualizare de competențe  (2.A)</t>
  </si>
  <si>
    <t>P3 (Dolj) - Energie regenerabilă pentru gospodării (3.A)</t>
  </si>
  <si>
    <t>P3 (Dolj) - Capacitati de productie, transport si stocare de energie RES - cladiri publice (3.B)</t>
  </si>
  <si>
    <t>P4 (Galati) - Sprijin pentru dezvoltarea microîntreprinderilor (1.B)</t>
  </si>
  <si>
    <t>P4 (Galati)  - Sprijinirea capacității AJOFM, măsuri active de ocupare, reconversie profesională și actualizare de competențe  (2.A)</t>
  </si>
  <si>
    <t>P4 (Galati)  - Energie regenerabilă pentru gospodării (3.A)</t>
  </si>
  <si>
    <t>P4 (Galati)  - Capacitati de productie, transport si stocare de energie RES - cladiri publice (3.B)</t>
  </si>
  <si>
    <t>P5 (Prahova) - Sprijin pentru dezvoltarea microîntreprinderilor  (1.B)</t>
  </si>
  <si>
    <t>P5 (Prahova)- Sprijinirea capacității AJOFM, măsuri active de ocupare, reconversie profesională și actualizare de competențe  (2.A)</t>
  </si>
  <si>
    <t>P5 (Prahova)- Energie regenerabilă pentru gospodării (3.A)</t>
  </si>
  <si>
    <t>P5 (Prahova)- Capacitati de productie, transport si stocare de energie RES - cladiri publice (3.B)</t>
  </si>
  <si>
    <t>P6 (Mures) - Sprijin pentru dezvoltarea microîntreprinderilor (1.B)</t>
  </si>
  <si>
    <t>P6 (Mures) - Sprijinirea capacității AJOFM, măsuri active de ocupare, reconversie profesională și actualizare de competențe  (2.A)</t>
  </si>
  <si>
    <t>P6 (Mures)- Energie regenerabilă pentru gospodării (3.A)</t>
  </si>
  <si>
    <t>P6 (Mures)- Capacitati de productie, transport si stocare de energie RES - cladiri publice (3.B)</t>
  </si>
  <si>
    <t>Primul student în familie</t>
  </si>
  <si>
    <t>Institutii de invatamant superior acreditate, inclusiv parteneriatele  între licee, universități și alți actori relevanți pentru sistemul de educație</t>
  </si>
  <si>
    <t>7.e.6.Implementarea unui program pentru internaționalizarea învățământului superior</t>
  </si>
  <si>
    <t>Dezvoltarea și extinderea serviciilor de consiliere (CJRAE/CMBRAE, inclusiv formarea personalului din centrele de consiliere, diriginți), pentru îmbunătățirea accesului informat la programe de educație și formare profesională</t>
  </si>
  <si>
    <t>8.e.6. Dezvoltarea și extinderea serviciilor de consiliere (CJRAE/CMBRAE, inclusiv formarea personalului din centrele de consiliere, diriginți), pentru îmbunătățirea accesului informat la programe de educație și formare profesională</t>
  </si>
  <si>
    <t>Ministerul Educatiei/CNDIPT/ISJ/ Institutii de invatamant acreditate/CJRAE/CMBRAE</t>
  </si>
  <si>
    <t>Măsuri pentru facilitarea accesului la programele de formare profesională, precum și pentru prevenirea și combaterea abandonului școlar și a părăsirii timpurii a școlii la nivelul ÎPT</t>
  </si>
  <si>
    <t>8.f.1 Măsuri pentru facilitarea accesului la programele de formare profesională, precum și pentru prevenirea și combaterea abandonului școlar și a părăsirii timpurii a școlii la nivelul ÎPT</t>
  </si>
  <si>
    <t xml:space="preserve">Ministerul Educatiei/CNDIPT/ISJ/Unități de învățământ/UAT judet/UAT municipii / UAT orase / UAT comune </t>
  </si>
  <si>
    <t>Dezvoltarea de programe de informare și conștientizare pentru întreaga comunitate, de sprijin, consiliere și educație parentală, cu focalizare pe părinții copiilor provenind din grupuri vulnerabile</t>
  </si>
  <si>
    <t>8.f.2. Dezvoltarea de programe de informare și conștientizare pentru întreaga comunitate, de sprijin, consiliere și educație parentală, cu focalizare pe părinții copiilor provenind din grupuri vulnerabile</t>
  </si>
  <si>
    <t>Ministerul Educatiei/CNDIPT/ISJ/ Institutii de invatamant acreditate/CJRAE</t>
  </si>
  <si>
    <t xml:space="preserve">Sprijinirea sportivilor aflați la final de carieră pentru dobândirea de competențe în vederea reintegrării pe piața muncii </t>
  </si>
  <si>
    <t xml:space="preserve">9.g.8. Sprijinirea sportivilor aflați la final de carieră pentru dobândirea de competențe în vederea reintegrării pe piața muncii </t>
  </si>
  <si>
    <t>Federatiile sportive afiliate COSR/Ministerul Tineretului si Sportului</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</si>
  <si>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Cheltuieli de funcționare Grupuri de Acțiune Locala</t>
  </si>
  <si>
    <t>ESO4.11</t>
  </si>
  <si>
    <t>Grupuri de actiune locala/APL</t>
  </si>
  <si>
    <t>Cheltuieli de funcționare Grupuri de Acțiune Locala</t>
  </si>
  <si>
    <t>Dezvoltare locală plasată sub responsabilitatea comunității  (DLRC Rural)</t>
  </si>
  <si>
    <t>FSE (l) de promovare a integrării sociale a persoanelor expuse riscului de sărăcie sau de excluziune socială, inclusiv a persoanelor celor mai defavorizate și a copiilor</t>
  </si>
  <si>
    <t>ESO4.12</t>
  </si>
  <si>
    <t>Beneficiari selectati de catre GAL RURAL (Furnizori servicii sociale/medicale/Furnizori de FPC/educatie etc.)</t>
  </si>
  <si>
    <t>Dezvoltarea de servicii specializate pentru copii cu tulburări de comportament)</t>
  </si>
  <si>
    <t>Furnizori de servicii sociale singuri sau in parteneriat cu autorități publice cu atribuții în domeniu.</t>
  </si>
  <si>
    <t>Servicii comunitare pentru copii și familii în vederea prevenirii separării</t>
  </si>
  <si>
    <t>FSE +(K)</t>
  </si>
  <si>
    <t>Furnizori de servicii sociale</t>
  </si>
  <si>
    <t>Sprijin pentru familii monoparentale</t>
  </si>
  <si>
    <t>Dezvoltarea serviciilor în comunitate prin intermediul serviciilor sociale specifice persoanelor adulte cu dizabilități (masura 7.2)</t>
  </si>
  <si>
    <t>furnizori de servicii sociale publici și privați</t>
  </si>
  <si>
    <t>Dezvoltarea de servicii de îngrijire și suport de calitate pentru persoanele cu dizabilități și îngrijitorii acestora, în centrele respiro</t>
  </si>
  <si>
    <t>(k) îmbunătățirea accesului egal și în timp util la servicii de calitate, sustenabile și la prețuri abordabile, inclusiv la servicii care promovează accesul la locuințe și la îngrijire centrată pe individ, inclusiv asistență medicală; modernizarea sistemelor de protecție socială, inclusiv promovarea accesului la protecție socială, punând un accent deosebit pe copii și grupurile defavorizate; îmbunătățirea accesibilității, inclusiv pentru persoanele cu handicap, a eficacității și a rezilienței sistemelor de sănătate și a serviciilor de îngrijire pe termen lung; (masura 7.6 -Dezvoltarea de servicii de îngrijire și suport de calitate pentru persoanele cu dizabilități și îngrijitorii acestora, în centrele respiro )</t>
  </si>
  <si>
    <t xml:space="preserve">furnizorii de servicii sociale acreditați în parteneriat cu UAT judet/UAT municipii / UAT orase / UAT comune </t>
  </si>
  <si>
    <t xml:space="preserve">Masura 8.2 Servicii de sprijin și reabilitare pentru reintegrarea socială a persoanelor care se confruntă cu dependența de droguri sau alcool  </t>
  </si>
  <si>
    <t>furnizorii publici și privați de servicii sociale; ONG-uri, autorități cu activitate în domeniu</t>
  </si>
  <si>
    <t>PDD 	Proiecte regionale de apă şi apă uzată
 Proiecte  NOI</t>
  </si>
  <si>
    <t xml:space="preserve">finanțare investiții integrate de dezvoltare a sistemelor de apă și apă uzată _proiecte noi </t>
  </si>
  <si>
    <t>PDD Finanțarea investițiilor pentru modernizarea rețelei naționale de monitorizare a calității apei
Proiecte  NOI (laborator)</t>
  </si>
  <si>
    <t>finanțare investiții imodernizarea rețelei naționale de monitorizare a calității apei</t>
  </si>
  <si>
    <t xml:space="preserve">Finanțare operaţiuni pentru dotarea Rețeaua Națională de Monitorizare a Calității Aerului cu echipamente noi (calitate aer) </t>
  </si>
  <si>
    <t>Energie și eficientă energetică, P4, act 4.6</t>
  </si>
  <si>
    <t>PDD Modernizarea şi extinderea rețelelor de transport si distribuţie gaze naturale  FAZATE</t>
  </si>
  <si>
    <t>16.01.2024</t>
  </si>
  <si>
    <t>30.04.2024</t>
  </si>
  <si>
    <t>15.06.2024</t>
  </si>
  <si>
    <t>31.12.2025</t>
  </si>
  <si>
    <t xml:space="preserve"> 31.12.2024</t>
  </si>
  <si>
    <t xml:space="preserve">25.03.2024 </t>
  </si>
  <si>
    <t xml:space="preserve"> 15.06.2024</t>
  </si>
  <si>
    <t xml:space="preserve">12.02.2024 </t>
  </si>
  <si>
    <t>Asociații de dezvoltare intercomunitară/Autorități publice locale din regiunile mai puțin dezvoltate ale României</t>
  </si>
  <si>
    <t>12.02.2024</t>
  </si>
  <si>
    <t>non-competitiv</t>
  </si>
  <si>
    <t>MMSS</t>
  </si>
  <si>
    <t>Scheme naționale de stimulare a ocupării tinerilor</t>
  </si>
  <si>
    <t>entitățile Serviciul Public de Ocupare</t>
  </si>
  <si>
    <t xml:space="preserve">Activarea potențialului antreprenorial al tinerilor </t>
  </si>
  <si>
    <t xml:space="preserve">2.a.3. Activarea potențialului antreprenorial al tinerilor </t>
  </si>
  <si>
    <t>administratori ai schemelor de antreprenoriat pentru tineri (Instituţii de învăţământ superior publice şi private, acreditate, Şcoli doctorale şi graduale cu personalitate juridică, inclusiv parteneriate intre acestea și sectorul privat/ centre de CDI, Institute/centre de cercetare acreditate, inclusiv institute de cercetare ale Academiei Române, Academia Română, Asociaţii profesionale, Camere de comerţ şi industrie, Instituții și organizații membre ale Pactelor Regionale și Parteneriatelor Locale pentru Ocupare și Incluziune Socială, Furnizori de formare profesională continuă autorizaţi, publici şi privaţi; Organizaţii sindicale şi patronate; Membri ai Comitetelor Sectoriale şi Comitete Sectoriale cu personalitate juridică; ONG-uri)</t>
  </si>
  <si>
    <t>ANOFM/AJOFM</t>
  </si>
  <si>
    <t>Dezvoltarea unor instrumente și structuri colaborative/ participative privind antreprenoriatul, inclusiv antreprenoriatul social</t>
  </si>
  <si>
    <t>4.a.1.Dezvoltarea unor instrumente și structuri colaborative/ participative</t>
  </si>
  <si>
    <t>MMSS in parteneriat cu actori relevanti in domeniul economiei sociale</t>
  </si>
  <si>
    <t>Sprijin pentru dezvoltarea antreprenoriatului în rândul persoanelor aparținând grupului țintă</t>
  </si>
  <si>
    <t>4.a.2.Sprijin pentru dezvoltarea antreprenoriatului în rândul persoanelor aparținând grupului țintă.</t>
  </si>
  <si>
    <t>Administratori de grant</t>
  </si>
  <si>
    <t>Dezvoltarea și asigurarea calității sistemului de ÎETC</t>
  </si>
  <si>
    <t xml:space="preserve">5.f.1. Dezvoltarea și asigurarea calității sistemului de ÎETC
5.f.3. Diversificarea și flexibilizarea serviciilor de suport socio-educațional
5.f.3. Diversificarea și flexibilizarea serviciilor de suport socio-educațional  </t>
  </si>
  <si>
    <t>Ministerul Educatiei</t>
  </si>
  <si>
    <t xml:space="preserve"> ”PSIS – Progres și succes în învățământul superior - Sprijinirea accesului, participării și absolvirii studiilor în învățământul superior – măsuri pentru reducerea abandonului universitar</t>
  </si>
  <si>
    <t>Unitatea Executivă pentru Finanțarea Învățământului Superior, a Cercetării, Dezvoltării și Inovării (UEFISCDI) / Ministerul Educatiei</t>
  </si>
  <si>
    <t>Reglementări noi pentru un curriculum relevant și educație deschisă
RECRED</t>
  </si>
  <si>
    <t>7.e.1.Asigurarea calității educației pentru toți, în corelație cu dinamica pieței muncii și societății definirea unui nucleu al competențelor/standardelor de evaluare pe niveluri; elaborarea probelor de evaluare a competențelor
7.e.3. Flexibilizarea și diversificarea oportunităților de formare și dezvoltare a competențelor cheie ale elevilor</t>
  </si>
  <si>
    <t>Ministerul Educației / CCD/ ISJ</t>
  </si>
  <si>
    <t>Adaptarea ofertei educaționale la solicitările pieței muncii prin fundamentarea politicilor din domeniu pe bază de date</t>
  </si>
  <si>
    <t>7.e.1. Adaptarea ofertei educaționale la solicitările pieței muncii prin fundamentarea politicilor din domeniu pe bază de date
7.e.4. Promovarea dezvoltării programelor de studii terțiare de înaltă calitate, flexibile și corelate cu cerințele pieței muncii</t>
  </si>
  <si>
    <t>România la orizont 2030: Creșterea relevanței internaționale prin internaționalizarea învățământului superior</t>
  </si>
  <si>
    <t>Creşterea relevanței formării profesionale iniţiale prin anticiparea nevoilor de formare profesională pentru piaţa muncii</t>
  </si>
  <si>
    <t>8 .e.1. Optimizarea mecanismului de monitorizare și evaluare a politicilor publice privind formarea profesională la nivel de sistem
8.e.2. Crearea si aplicare unui mecanism privind asigurarea calității învățării la locul de muncă (WBL) și certificarea rezultatelor învățării în formarea profesională inițială pentru a crește relevanța calificărilor pentru piața muncii
8.e.3. Creșterea calității și a validității proceselor de predare-învățare-evaluare în ÎPT
8.e.5. Adaptarea serviciilor educaționale adresate elevilor și personalului didactic din ÎPT
8.f.3. Dezvoltarea și furnizarea de programe remediale în vederea sprijinirii elevilor din clasa a IX-a, pentru creșterea nivelului de competență în citit, matematică şi științe</t>
  </si>
  <si>
    <t>ESO4.5
ESO4.6</t>
  </si>
  <si>
    <t>Dezvoltarea sistemului de asigurare a calității în formarea profesională a adulților</t>
  </si>
  <si>
    <t>9.e.1.  Dezvoltarea sistemului de asigurare a calității în formarea profesională a adulților</t>
  </si>
  <si>
    <t>Sprijin pentru cuplurile mamă – nou-născut</t>
  </si>
  <si>
    <t>FSE  (m) reducerea privațiunilor materiale prin furnizarea de alimente și/sau de asistență materială de bază celor mai defavorizate persoane, inclusiv copiilor, și aplicarea de măsuri auxiliare care să sprijine incluziunea socială a acestora. (2.Sprijin pentru cuplurile mamă – nou-născut)</t>
  </si>
  <si>
    <t>ESO4.13</t>
  </si>
  <si>
    <t>MIPE</t>
  </si>
  <si>
    <t>Sprijin pentru persoanele defavorizate în vederea asigurării alimentelor de baza/mese calde</t>
  </si>
  <si>
    <t xml:space="preserve">Sprijinirea comunităților rurale fără acces sau cu acces limitat la serviciile sociale </t>
  </si>
  <si>
    <t>P04. Sprijinirea comunităților rurale fără acces sau cu acces limitat la serviciile sociale</t>
  </si>
  <si>
    <t>Ministerul Muncii/Ministerul Educatiei/Ministerul Sanatătii in colaborare cu ANPIS</t>
  </si>
  <si>
    <t>Creșterea accesului profesioniștilor la programul de formare continuă</t>
  </si>
  <si>
    <t>ANDPCA singură sau în parteneriat cu MFTES/ structurile relevante.</t>
  </si>
  <si>
    <t>Masura 8.1 infrastructura centru Crevedia + reabilitare centre regionale existente</t>
  </si>
  <si>
    <t>FEDR FEDR  d (iv) – promovarea integrării socio-economice a resortisanților țărilor terțe, inclusiv a migranților, prin acțiuni integrate care să includă locuințele și serviciile sociale (Pachete integrat migranți)</t>
  </si>
  <si>
    <t>RSO4.4</t>
  </si>
  <si>
    <t xml:space="preserve">Inspectoratul General pentru Migranți în parteneriat cu Instituțiile Prefectului </t>
  </si>
  <si>
    <t xml:space="preserve">2 APELURI </t>
  </si>
  <si>
    <t xml:space="preserve">7  APELURI </t>
  </si>
  <si>
    <t>4 APELURI</t>
  </si>
  <si>
    <t>8 APELURI</t>
  </si>
  <si>
    <t>5 APELURI</t>
  </si>
  <si>
    <t>24 APELURI</t>
  </si>
  <si>
    <t xml:space="preserve">24 APELURI </t>
  </si>
  <si>
    <t xml:space="preserve">8 APELURI </t>
  </si>
  <si>
    <t xml:space="preserve">23 APELURI </t>
  </si>
  <si>
    <t xml:space="preserve">15 APELURI </t>
  </si>
  <si>
    <t xml:space="preserve">15  APELURI </t>
  </si>
  <si>
    <t>111 APELURI</t>
  </si>
  <si>
    <t>Calendarul estimativ consolidat al lansărilor de apeluri de proiecte pentru trimestrul I al anului 2024
- PROGRAMELE FINANȚATE ÎN CADRUL POLITICII DE COEZIUNE 2021-2027 - VERS. FEBRUARIE 2024</t>
  </si>
  <si>
    <t>ADR Nord-Est - AM PR Nord-Est</t>
  </si>
  <si>
    <t>MIPE - AM P Sănătate</t>
  </si>
  <si>
    <t>Programul Regional Sud Muntenia</t>
  </si>
  <si>
    <t>ADR Sud Muntenia - AM PR Sud Muntenia</t>
  </si>
  <si>
    <t>Intensificarea creșterii durabile și a competitivității microîntreprinderilor și întreprinderi mici din regiunea Sud-Muntenia</t>
  </si>
  <si>
    <t xml:space="preserve">Intensificarea creșterii durabile și a competitivității IMM-urilor și crearea de locuri de muncă în cadrul IMM-urilor, inclusiv prin investiții productive  </t>
  </si>
  <si>
    <t xml:space="preserve">OP 1, O.S. 1.3 </t>
  </si>
  <si>
    <t>Regiunea Sud-Muntenia</t>
  </si>
  <si>
    <t>Microîntreprinderi
Întreprinderi mici</t>
  </si>
  <si>
    <t>Intensificarea creșterii durabile și a competitivității microîntreprinderilor, întreprinderilor mici și întreprinderilor mijlocii din regiunea Sud-Muntenia</t>
  </si>
  <si>
    <t>Intensificarea creșterii durabile și a competitivității IMM-urilor și crearea de locuri de muncă în cadrul IMM-urilor, inclusiv prin investiții productiv</t>
  </si>
  <si>
    <t>Microîntreprinderi
IMM</t>
  </si>
  <si>
    <t xml:space="preserve">Energie si eficienta energetica </t>
  </si>
  <si>
    <t>Promovarea eficienței energetice și reducerea emisiilor de gaze cu efect de seră prin investiții în clădiri publice</t>
  </si>
  <si>
    <t>O.S. 2.1 - Promovarea eficienței energetice și reducerea emisiilor de gaze cu efect de seră</t>
  </si>
  <si>
    <t xml:space="preserve">OP 2, O.S. 2.1 </t>
  </si>
  <si>
    <t>• Autorități publice locale
• Instituții din subordinea autorităților publice centrale și locale</t>
  </si>
  <si>
    <t xml:space="preserve">
15 ianuarie 2024</t>
  </si>
  <si>
    <t xml:space="preserve">
14 Iunie 2024</t>
  </si>
  <si>
    <t xml:space="preserve"> Martie 2024</t>
  </si>
  <si>
    <t xml:space="preserve">Iulie 2024
</t>
  </si>
  <si>
    <t>Februarie 2024</t>
  </si>
  <si>
    <t>Septembrie 2024</t>
  </si>
  <si>
    <t>3 APELURI</t>
  </si>
  <si>
    <t xml:space="preserve">32 APELURI </t>
  </si>
  <si>
    <t xml:space="preserve">143 APELURI </t>
  </si>
  <si>
    <t>Unități sanitare publice/ alte structuri publice care desfășoară activități medicale de tip ambulatoriu/ acordă asistență medicală ambulatorie;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</si>
</sst>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00\ _l_e_i_-;\-* #,##0.00\ _l_e_i_-;_-* &quot;-&quot;??\ _l_e_i_-;_-@_-"/>
    <numFmt numFmtId="166" formatCode="dd\.mm\.yyyy;@"/>
  </numFmts>
  <fonts count="22"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sz val="16"/>
      <color rgb="FF000000"/>
      <name val="Trebuchet MS"/>
      <family val="2"/>
    </font>
    <font>
      <i/>
      <sz val="18"/>
      <color theme="1"/>
      <name val="Trebuchet MS"/>
      <family val="2"/>
    </font>
    <font>
      <sz val="16"/>
      <color theme="1"/>
      <name val="Trebuchet MS"/>
      <family val="2"/>
    </font>
    <font>
      <sz val="16"/>
      <color rgb="FFFF0000"/>
      <name val="Trebuchet MS"/>
      <family val="2"/>
    </font>
    <font>
      <sz val="11"/>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5">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165" fontId="2"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cellStyleXfs>
  <cellXfs count="117">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3" fontId="12" fillId="4" borderId="1" xfId="0" applyNumberFormat="1" applyFont="1" applyFill="1" applyBorder="1" applyAlignment="1">
      <alignment horizontal="righ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3" fontId="12" fillId="5" borderId="1" xfId="0" applyNumberFormat="1" applyFont="1" applyFill="1" applyBorder="1" applyAlignment="1">
      <alignment horizontal="right" vertical="center" wrapText="1"/>
    </xf>
    <xf numFmtId="0" fontId="11" fillId="0" borderId="0" xfId="0" applyFont="1" applyAlignment="1">
      <alignment horizontal="center" vertical="center" wrapText="1"/>
    </xf>
    <xf numFmtId="0" fontId="14"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vertical="top" wrapText="1"/>
    </xf>
    <xf numFmtId="0" fontId="18" fillId="0" borderId="0" xfId="0" applyFont="1" applyAlignment="1">
      <alignment horizontal="left" vertical="top"/>
    </xf>
    <xf numFmtId="0" fontId="13" fillId="0" borderId="0" xfId="0" applyFont="1" applyAlignment="1">
      <alignment horizontal="left" vertical="center"/>
    </xf>
    <xf numFmtId="0" fontId="13" fillId="0" borderId="0" xfId="0" applyFont="1" applyAlignment="1">
      <alignment horizontal="left" vertical="center" wrapText="1"/>
    </xf>
    <xf numFmtId="0" fontId="12" fillId="4" borderId="8"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3" xfId="0" applyFont="1" applyFill="1" applyBorder="1" applyAlignment="1">
      <alignment horizontal="center" vertical="center"/>
    </xf>
    <xf numFmtId="3" fontId="12" fillId="5" borderId="3" xfId="0" applyNumberFormat="1" applyFont="1" applyFill="1" applyBorder="1" applyAlignment="1">
      <alignment horizontal="right" vertical="center" wrapText="1"/>
    </xf>
    <xf numFmtId="3" fontId="10" fillId="0" borderId="0" xfId="0" applyNumberFormat="1" applyFont="1" applyAlignment="1">
      <alignment horizontal="center" vertical="top" wrapText="1"/>
    </xf>
    <xf numFmtId="3" fontId="10" fillId="0" borderId="0" xfId="0" applyNumberFormat="1" applyFont="1" applyAlignment="1">
      <alignment horizontal="right" vertical="center" wrapText="1"/>
    </xf>
    <xf numFmtId="0" fontId="13" fillId="0" borderId="0" xfId="0" applyFont="1" applyAlignment="1">
      <alignment horizontal="right" vertical="center" wrapText="1"/>
    </xf>
    <xf numFmtId="165" fontId="7" fillId="0" borderId="1" xfId="7" applyFont="1" applyFill="1" applyBorder="1" applyAlignment="1">
      <alignment horizontal="center" vertical="center"/>
    </xf>
    <xf numFmtId="165" fontId="7" fillId="0" borderId="11" xfId="7" applyFont="1" applyFill="1" applyBorder="1" applyAlignment="1">
      <alignment horizontal="center" vertical="center" wrapText="1"/>
    </xf>
    <xf numFmtId="165" fontId="7" fillId="0" borderId="1" xfId="7"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3" fontId="7" fillId="0" borderId="1" xfId="7" applyNumberFormat="1" applyFont="1" applyFill="1" applyBorder="1" applyAlignment="1" applyProtection="1">
      <alignment horizontal="right" vertical="center" wrapText="1"/>
      <protection locked="0"/>
    </xf>
    <xf numFmtId="3" fontId="7" fillId="0" borderId="1" xfId="0" applyNumberFormat="1" applyFont="1" applyBorder="1" applyAlignment="1">
      <alignment horizontal="righ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3" fontId="12" fillId="0" borderId="0" xfId="0" applyNumberFormat="1" applyFont="1" applyAlignment="1">
      <alignment horizontal="right" vertical="center" wrapText="1"/>
    </xf>
    <xf numFmtId="166" fontId="10" fillId="0" borderId="0" xfId="0" applyNumberFormat="1" applyFont="1" applyAlignment="1">
      <alignment horizontal="center" vertical="center" wrapText="1"/>
    </xf>
    <xf numFmtId="166" fontId="10" fillId="0" borderId="0" xfId="0" applyNumberFormat="1" applyFont="1" applyAlignment="1">
      <alignment horizontal="center" vertical="center"/>
    </xf>
    <xf numFmtId="166" fontId="0" fillId="0" borderId="0" xfId="0" applyNumberFormat="1" applyAlignment="1">
      <alignment horizontal="center" vertical="center" wrapText="1"/>
    </xf>
    <xf numFmtId="166" fontId="9" fillId="0" borderId="0" xfId="0" applyNumberFormat="1" applyFont="1" applyAlignment="1">
      <alignment horizontal="center" vertical="center" wrapText="1"/>
    </xf>
    <xf numFmtId="166" fontId="9" fillId="0" borderId="0" xfId="0" applyNumberFormat="1" applyFont="1" applyAlignment="1">
      <alignment horizontal="center" vertical="center"/>
    </xf>
    <xf numFmtId="166" fontId="9" fillId="4"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9" fillId="5" borderId="3" xfId="0" applyNumberFormat="1" applyFont="1" applyFill="1" applyBorder="1" applyAlignment="1">
      <alignment horizontal="center" vertical="center" wrapText="1"/>
    </xf>
    <xf numFmtId="166" fontId="10" fillId="0" borderId="0" xfId="0" applyNumberFormat="1" applyFont="1" applyAlignment="1">
      <alignment horizontal="center" vertical="top" wrapText="1"/>
    </xf>
    <xf numFmtId="166" fontId="10" fillId="0" borderId="0" xfId="0" applyNumberFormat="1" applyFont="1" applyAlignment="1">
      <alignment horizontal="center" vertical="top"/>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pplyProtection="1">
      <alignment vertical="center" wrapText="1"/>
      <protection locked="0"/>
    </xf>
    <xf numFmtId="166" fontId="7" fillId="0" borderId="1" xfId="0" applyNumberFormat="1" applyFont="1" applyBorder="1" applyAlignment="1">
      <alignment horizontal="center" vertical="center" wrapText="1"/>
    </xf>
    <xf numFmtId="166" fontId="7" fillId="0" borderId="1" xfId="5" applyNumberFormat="1" applyFont="1" applyBorder="1" applyAlignment="1">
      <alignment horizontal="center" vertical="center" wrapText="1"/>
    </xf>
    <xf numFmtId="0" fontId="20" fillId="0" borderId="0" xfId="0" applyFont="1" applyAlignment="1">
      <alignment horizontal="center" vertical="center" wrapText="1"/>
    </xf>
    <xf numFmtId="166" fontId="7" fillId="0" borderId="1" xfId="0" applyNumberFormat="1" applyFont="1" applyBorder="1" applyAlignment="1" applyProtection="1">
      <alignment horizontal="center" vertical="center" wrapText="1"/>
      <protection locked="0"/>
    </xf>
    <xf numFmtId="166" fontId="17" fillId="0" borderId="1" xfId="0" applyNumberFormat="1" applyFont="1" applyBorder="1" applyAlignment="1" applyProtection="1">
      <alignment horizontal="center" vertical="center" wrapText="1"/>
      <protection locked="0"/>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49" fontId="7" fillId="0" borderId="11" xfId="0" applyNumberFormat="1" applyFont="1" applyBorder="1" applyAlignment="1">
      <alignment horizontal="center" vertical="center" wrapText="1"/>
    </xf>
    <xf numFmtId="3" fontId="7" fillId="0" borderId="11" xfId="0" applyNumberFormat="1" applyFont="1" applyBorder="1" applyAlignment="1">
      <alignment horizontal="right" vertical="center"/>
    </xf>
    <xf numFmtId="166" fontId="7" fillId="0" borderId="11"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xf>
    <xf numFmtId="166" fontId="7" fillId="0" borderId="2" xfId="0" applyNumberFormat="1" applyFont="1" applyBorder="1" applyAlignment="1" applyProtection="1">
      <alignment horizontal="center" vertical="center"/>
      <protection locked="0"/>
    </xf>
    <xf numFmtId="166" fontId="9" fillId="4" borderId="2" xfId="0" applyNumberFormat="1" applyFont="1" applyFill="1" applyBorder="1" applyAlignment="1">
      <alignment horizontal="center" vertical="center"/>
    </xf>
    <xf numFmtId="166" fontId="7" fillId="0" borderId="2" xfId="5"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6" fontId="19" fillId="0" borderId="2" xfId="0" applyNumberFormat="1" applyFont="1" applyBorder="1" applyAlignment="1">
      <alignment horizontal="center" vertical="center" wrapText="1"/>
    </xf>
    <xf numFmtId="166" fontId="17" fillId="0" borderId="2" xfId="0" applyNumberFormat="1" applyFont="1" applyBorder="1" applyAlignment="1" applyProtection="1">
      <alignment horizontal="center" vertical="center" wrapText="1"/>
      <protection locked="0"/>
    </xf>
    <xf numFmtId="166" fontId="7" fillId="0" borderId="12" xfId="0" applyNumberFormat="1" applyFont="1" applyBorder="1" applyAlignment="1" applyProtection="1">
      <alignment horizontal="center" vertical="center" wrapText="1"/>
      <protection locked="0"/>
    </xf>
    <xf numFmtId="166" fontId="7" fillId="0" borderId="2" xfId="0" applyNumberFormat="1" applyFont="1" applyBorder="1" applyAlignment="1" applyProtection="1">
      <alignment horizontal="center" vertical="center" wrapText="1"/>
      <protection locked="0"/>
    </xf>
    <xf numFmtId="166" fontId="7" fillId="0" borderId="2" xfId="0" applyNumberFormat="1" applyFont="1" applyBorder="1" applyAlignment="1">
      <alignment horizontal="center" vertical="center"/>
    </xf>
    <xf numFmtId="166" fontId="9" fillId="5" borderId="2" xfId="0" applyNumberFormat="1" applyFont="1" applyFill="1" applyBorder="1" applyAlignment="1">
      <alignment horizontal="center" vertical="center"/>
    </xf>
    <xf numFmtId="166" fontId="9" fillId="5" borderId="4" xfId="0" applyNumberFormat="1" applyFont="1" applyFill="1" applyBorder="1" applyAlignment="1">
      <alignment horizontal="center" vertical="center"/>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center" vertical="center"/>
    </xf>
    <xf numFmtId="3" fontId="7" fillId="0" borderId="13" xfId="7" applyNumberFormat="1" applyFont="1" applyFill="1" applyBorder="1" applyAlignment="1" applyProtection="1">
      <alignment horizontal="right" vertical="center" wrapText="1"/>
      <protection locked="0"/>
    </xf>
    <xf numFmtId="3" fontId="7" fillId="0" borderId="13" xfId="0" applyNumberFormat="1" applyFont="1" applyBorder="1" applyAlignment="1">
      <alignment horizontal="right" vertical="center" wrapText="1"/>
    </xf>
    <xf numFmtId="0" fontId="7" fillId="0" borderId="13" xfId="0" applyFont="1" applyBorder="1" applyAlignment="1" applyProtection="1">
      <alignment vertical="center" wrapText="1"/>
      <protection locked="0"/>
    </xf>
    <xf numFmtId="166" fontId="7" fillId="0" borderId="13" xfId="5" applyNumberFormat="1" applyFont="1" applyBorder="1" applyAlignment="1">
      <alignment horizontal="center" vertical="center" wrapText="1"/>
    </xf>
    <xf numFmtId="166" fontId="7" fillId="0" borderId="16" xfId="0" applyNumberFormat="1" applyFont="1" applyBorder="1" applyAlignment="1" applyProtection="1">
      <alignment horizontal="center" vertical="center"/>
      <protection locked="0"/>
    </xf>
    <xf numFmtId="0" fontId="7" fillId="0" borderId="10" xfId="0" applyFont="1" applyBorder="1" applyAlignment="1">
      <alignment horizontal="center" vertical="center" wrapText="1"/>
    </xf>
    <xf numFmtId="0" fontId="21" fillId="0" borderId="15" xfId="0" applyFont="1" applyBorder="1" applyAlignment="1">
      <alignment horizontal="center" vertical="center" wrapText="1"/>
    </xf>
    <xf numFmtId="0" fontId="15" fillId="6" borderId="6" xfId="0" applyFont="1" applyFill="1" applyBorder="1" applyAlignment="1">
      <alignment horizontal="center" vertical="center" wrapText="1"/>
    </xf>
    <xf numFmtId="0" fontId="15" fillId="6" borderId="3" xfId="0" applyFont="1" applyFill="1" applyBorder="1" applyAlignment="1">
      <alignment horizontal="center" vertical="center" wrapText="1"/>
    </xf>
    <xf numFmtId="166" fontId="15" fillId="6" borderId="6" xfId="0" applyNumberFormat="1" applyFont="1" applyFill="1" applyBorder="1" applyAlignment="1">
      <alignment horizontal="center" vertical="center" wrapText="1"/>
    </xf>
    <xf numFmtId="166" fontId="15" fillId="6" borderId="3" xfId="0" applyNumberFormat="1" applyFont="1" applyFill="1" applyBorder="1" applyAlignment="1">
      <alignment horizontal="center" vertical="center" wrapText="1"/>
    </xf>
    <xf numFmtId="166" fontId="15" fillId="6" borderId="7" xfId="0" applyNumberFormat="1" applyFont="1" applyFill="1" applyBorder="1" applyAlignment="1">
      <alignment horizontal="center" vertical="center" wrapText="1"/>
    </xf>
    <xf numFmtId="166" fontId="15" fillId="6" borderId="4" xfId="0" applyNumberFormat="1" applyFont="1" applyFill="1" applyBorder="1" applyAlignment="1">
      <alignment horizontal="center" vertical="center" wrapText="1"/>
    </xf>
    <xf numFmtId="3" fontId="7" fillId="0" borderId="11" xfId="0" applyNumberFormat="1" applyFont="1" applyBorder="1" applyAlignment="1">
      <alignment horizontal="right" vertical="center" wrapText="1"/>
    </xf>
    <xf numFmtId="0" fontId="0" fillId="0" borderId="14" xfId="0" applyBorder="1" applyAlignment="1">
      <alignment horizontal="righ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5" fillId="6" borderId="5" xfId="0" applyFont="1" applyFill="1" applyBorder="1" applyAlignment="1">
      <alignment horizontal="center" vertical="center" wrapText="1"/>
    </xf>
    <xf numFmtId="0" fontId="15" fillId="6" borderId="9" xfId="0" applyFont="1" applyFill="1" applyBorder="1" applyAlignment="1">
      <alignment horizontal="center" vertical="center" wrapText="1"/>
    </xf>
    <xf numFmtId="3" fontId="15" fillId="6" borderId="6" xfId="0" applyNumberFormat="1" applyFont="1" applyFill="1" applyBorder="1" applyAlignment="1">
      <alignment horizontal="center" vertical="center" wrapText="1"/>
    </xf>
    <xf numFmtId="3" fontId="15" fillId="6" borderId="3" xfId="0" applyNumberFormat="1" applyFont="1" applyFill="1" applyBorder="1" applyAlignment="1">
      <alignment horizontal="center" vertical="center" wrapText="1"/>
    </xf>
  </cellXfs>
  <cellStyles count="15">
    <cellStyle name="Comma" xfId="7" builtinId="3"/>
    <cellStyle name="Comma 2" xfId="2" xr:uid="{00000000-0005-0000-0000-000001000000}"/>
    <cellStyle name="Comma 3" xfId="4" xr:uid="{00000000-0005-0000-0000-000002000000}"/>
    <cellStyle name="Comma 3 2" xfId="10" xr:uid="{00000000-0005-0000-0000-000003000000}"/>
    <cellStyle name="Normal" xfId="0" builtinId="0"/>
    <cellStyle name="Normal 2" xfId="1" xr:uid="{00000000-0005-0000-0000-000005000000}"/>
    <cellStyle name="Normal 2 2" xfId="11" xr:uid="{00000000-0005-0000-0000-000006000000}"/>
    <cellStyle name="Normal 2 2 2" xfId="6" xr:uid="{00000000-0005-0000-0000-000007000000}"/>
    <cellStyle name="Normal 2 3 3 2" xfId="8" xr:uid="{00000000-0005-0000-0000-000008000000}"/>
    <cellStyle name="Normal 2 3 3 2 2" xfId="12" xr:uid="{00000000-0005-0000-0000-000009000000}"/>
    <cellStyle name="Normal 2 3 5 2 3 2 2" xfId="5" xr:uid="{00000000-0005-0000-0000-00000A000000}"/>
    <cellStyle name="Normal 26 2" xfId="3" xr:uid="{00000000-0005-0000-0000-00000B000000}"/>
    <cellStyle name="Normal 26 2 2" xfId="9" xr:uid="{00000000-0005-0000-0000-00000C000000}"/>
    <cellStyle name="Normal 26 2 2 2" xfId="13" xr:uid="{00000000-0005-0000-0000-00000D000000}"/>
    <cellStyle name="Normal 26 2 3" xfId="14" xr:uid="{00000000-0005-0000-0000-00000E000000}"/>
  </cellStyles>
  <dxfs count="1">
    <dxf>
      <numFmt numFmtId="1" formatCode="0"/>
    </dxf>
  </dxfs>
  <tableStyles count="0" defaultTableStyle="TableStyleMedium2" defaultPivotStyle="PivotStyleLight16"/>
  <colors>
    <mruColors>
      <color rgb="FFC0A6C1"/>
      <color rgb="FF006600"/>
      <color rgb="FF66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apeluri 2024_centralizat trim I - publicare site.xlsx]Sheet1Pivot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121511296"/>
        <c:axId val="121513088"/>
      </c:barChart>
      <c:catAx>
        <c:axId val="12151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21513088"/>
        <c:crosses val="autoZero"/>
        <c:auto val="1"/>
        <c:lblAlgn val="ctr"/>
        <c:lblOffset val="100"/>
        <c:noMultiLvlLbl val="0"/>
      </c:catAx>
      <c:valAx>
        <c:axId val="121513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21511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apeluri 2024_centralizat trim I - publicare site.xlsx]Sheet1Pivot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121530624"/>
        <c:axId val="121536512"/>
      </c:barChart>
      <c:catAx>
        <c:axId val="121530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21536512"/>
        <c:crosses val="autoZero"/>
        <c:auto val="1"/>
        <c:lblAlgn val="ctr"/>
        <c:lblOffset val="100"/>
        <c:noMultiLvlLbl val="0"/>
      </c:catAx>
      <c:valAx>
        <c:axId val="121536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21530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7</xdr:col>
      <xdr:colOff>693965</xdr:colOff>
      <xdr:row>4</xdr:row>
      <xdr:rowOff>666997</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2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31"/>
  <sheetViews>
    <sheetView tabSelected="1" view="pageBreakPreview" zoomScale="40" zoomScaleNormal="40" zoomScaleSheetLayoutView="40" workbookViewId="0">
      <pane xSplit="1" ySplit="9" topLeftCell="B166" activePane="bottomRight" state="frozen"/>
      <selection pane="topRight" activeCell="B1" sqref="B1"/>
      <selection pane="bottomLeft" activeCell="A7" sqref="A7"/>
      <selection pane="bottomRight" activeCell="M73" sqref="M73"/>
    </sheetView>
  </sheetViews>
  <sheetFormatPr defaultColWidth="9.140625" defaultRowHeight="50.1" customHeight="1" x14ac:dyDescent="0.25"/>
  <cols>
    <col min="1" max="1" width="12.7109375" style="29" customWidth="1"/>
    <col min="2" max="2" width="15.42578125" style="30" customWidth="1"/>
    <col min="3" max="3" width="34.42578125" style="29" customWidth="1"/>
    <col min="4" max="4" width="41.85546875" style="29" customWidth="1"/>
    <col min="5" max="5" width="26" style="29" customWidth="1"/>
    <col min="6" max="6" width="54.85546875" style="29" customWidth="1"/>
    <col min="7" max="7" width="46.28515625" style="18" customWidth="1"/>
    <col min="8" max="8" width="26.5703125" style="18" customWidth="1"/>
    <col min="9" max="9" width="29.42578125" style="18" customWidth="1"/>
    <col min="10" max="10" width="34.42578125" style="41" customWidth="1"/>
    <col min="11" max="11" width="32.42578125" style="41" customWidth="1"/>
    <col min="12" max="12" width="16" style="18" customWidth="1"/>
    <col min="13" max="13" width="73.42578125" style="29" customWidth="1"/>
    <col min="14" max="14" width="28" style="29" customWidth="1"/>
    <col min="15" max="15" width="36.85546875" style="62" customWidth="1"/>
    <col min="16" max="16" width="35.28515625" style="63" customWidth="1"/>
    <col min="17" max="16384" width="9.140625" style="29"/>
  </cols>
  <sheetData>
    <row r="1" spans="2:16" s="18" customFormat="1" ht="50.1" hidden="1" customHeight="1" thickBot="1" x14ac:dyDescent="0.3">
      <c r="B1" s="17"/>
      <c r="H1" s="19"/>
      <c r="J1" s="41"/>
      <c r="K1" s="41"/>
      <c r="O1" s="54"/>
      <c r="P1" s="55"/>
    </row>
    <row r="2" spans="2:16" s="18" customFormat="1" ht="50.1" hidden="1" customHeight="1" x14ac:dyDescent="0.25">
      <c r="B2" s="17"/>
      <c r="H2" s="19"/>
      <c r="J2" s="41"/>
      <c r="K2" s="41"/>
      <c r="O2" s="54"/>
      <c r="P2" s="55"/>
    </row>
    <row r="3" spans="2:16" s="18" customFormat="1" ht="60.75" hidden="1" customHeight="1" x14ac:dyDescent="0.25">
      <c r="B3" s="17"/>
      <c r="D3" s="111" t="s">
        <v>283</v>
      </c>
      <c r="E3" s="112"/>
      <c r="F3" s="112"/>
      <c r="G3" s="112"/>
      <c r="H3" s="112"/>
      <c r="I3" s="112"/>
      <c r="J3" s="112"/>
      <c r="K3" s="112"/>
      <c r="L3" s="112"/>
      <c r="M3" s="112"/>
      <c r="N3" s="112"/>
      <c r="O3" s="112"/>
      <c r="P3" s="55"/>
    </row>
    <row r="4" spans="2:16" s="18" customFormat="1" ht="60.75" customHeight="1" x14ac:dyDescent="0.25">
      <c r="B4" s="17"/>
      <c r="D4" s="46"/>
      <c r="E4" s="47"/>
      <c r="F4" s="47"/>
      <c r="G4" s="47"/>
      <c r="H4" s="47"/>
      <c r="I4" s="47"/>
      <c r="J4" s="47"/>
      <c r="K4" s="47"/>
      <c r="L4" s="47"/>
      <c r="M4" s="47"/>
      <c r="N4" s="47"/>
      <c r="O4" s="56"/>
      <c r="P4" s="55"/>
    </row>
    <row r="5" spans="2:16" s="18" customFormat="1" ht="60.75" customHeight="1" x14ac:dyDescent="0.25">
      <c r="B5" s="17"/>
      <c r="D5" s="46"/>
      <c r="E5" s="47"/>
      <c r="F5" s="47"/>
      <c r="G5" s="47"/>
      <c r="H5" s="47"/>
      <c r="I5" s="47"/>
      <c r="J5" s="47"/>
      <c r="K5" s="47"/>
      <c r="L5" s="47"/>
      <c r="M5" s="47"/>
      <c r="N5" s="47"/>
      <c r="O5" s="56"/>
      <c r="P5" s="55"/>
    </row>
    <row r="6" spans="2:16" s="18" customFormat="1" ht="60.75" customHeight="1" x14ac:dyDescent="0.25">
      <c r="B6" s="111" t="s">
        <v>549</v>
      </c>
      <c r="C6" s="111"/>
      <c r="D6" s="111"/>
      <c r="E6" s="111"/>
      <c r="F6" s="111"/>
      <c r="G6" s="111"/>
      <c r="H6" s="111"/>
      <c r="I6" s="111"/>
      <c r="J6" s="111"/>
      <c r="K6" s="111"/>
      <c r="L6" s="111"/>
      <c r="M6" s="111"/>
      <c r="N6" s="111"/>
      <c r="O6" s="111"/>
      <c r="P6" s="111"/>
    </row>
    <row r="7" spans="2:16" s="18" customFormat="1" ht="50.1" customHeight="1" thickBot="1" x14ac:dyDescent="0.3">
      <c r="B7" s="51"/>
      <c r="C7" s="51"/>
      <c r="D7" s="51"/>
      <c r="E7" s="51"/>
      <c r="F7" s="51"/>
      <c r="G7" s="51"/>
      <c r="H7" s="52"/>
      <c r="I7" s="51"/>
      <c r="J7" s="53"/>
      <c r="K7" s="53"/>
      <c r="L7" s="51"/>
      <c r="M7" s="51"/>
      <c r="N7" s="51"/>
      <c r="O7" s="57"/>
      <c r="P7" s="58"/>
    </row>
    <row r="8" spans="2:16" s="18" customFormat="1" ht="69.75" customHeight="1" x14ac:dyDescent="0.25">
      <c r="B8" s="113" t="s">
        <v>0</v>
      </c>
      <c r="C8" s="103" t="s">
        <v>4</v>
      </c>
      <c r="D8" s="103" t="s">
        <v>152</v>
      </c>
      <c r="E8" s="103" t="s">
        <v>1</v>
      </c>
      <c r="F8" s="103" t="s">
        <v>2</v>
      </c>
      <c r="G8" s="103" t="s">
        <v>3</v>
      </c>
      <c r="H8" s="103" t="s">
        <v>13</v>
      </c>
      <c r="I8" s="103" t="s">
        <v>15</v>
      </c>
      <c r="J8" s="115" t="s">
        <v>17</v>
      </c>
      <c r="K8" s="115" t="s">
        <v>18</v>
      </c>
      <c r="L8" s="103" t="s">
        <v>19</v>
      </c>
      <c r="M8" s="103" t="s">
        <v>16</v>
      </c>
      <c r="N8" s="103" t="s">
        <v>14</v>
      </c>
      <c r="O8" s="105" t="s">
        <v>253</v>
      </c>
      <c r="P8" s="107" t="s">
        <v>254</v>
      </c>
    </row>
    <row r="9" spans="2:16" s="28" customFormat="1" ht="94.5" customHeight="1" thickBot="1" x14ac:dyDescent="0.3">
      <c r="B9" s="114"/>
      <c r="C9" s="104"/>
      <c r="D9" s="104"/>
      <c r="E9" s="104"/>
      <c r="F9" s="104"/>
      <c r="G9" s="104"/>
      <c r="H9" s="104"/>
      <c r="I9" s="104"/>
      <c r="J9" s="116"/>
      <c r="K9" s="116"/>
      <c r="L9" s="104"/>
      <c r="M9" s="104"/>
      <c r="N9" s="104"/>
      <c r="O9" s="106"/>
      <c r="P9" s="108"/>
    </row>
    <row r="10" spans="2:16" s="71" customFormat="1" ht="80.099999999999994" customHeight="1" x14ac:dyDescent="0.25">
      <c r="B10" s="92">
        <v>1</v>
      </c>
      <c r="C10" s="93" t="s">
        <v>165</v>
      </c>
      <c r="D10" s="93" t="s">
        <v>550</v>
      </c>
      <c r="E10" s="93" t="s">
        <v>6</v>
      </c>
      <c r="F10" s="94" t="s">
        <v>287</v>
      </c>
      <c r="G10" s="94" t="s">
        <v>288</v>
      </c>
      <c r="H10" s="95" t="s">
        <v>286</v>
      </c>
      <c r="I10" s="93" t="s">
        <v>39</v>
      </c>
      <c r="J10" s="96">
        <v>6234164</v>
      </c>
      <c r="K10" s="97">
        <v>5299039.3999999994</v>
      </c>
      <c r="L10" s="93" t="s">
        <v>24</v>
      </c>
      <c r="M10" s="98" t="s">
        <v>199</v>
      </c>
      <c r="N10" s="93" t="s">
        <v>198</v>
      </c>
      <c r="O10" s="99" t="s">
        <v>289</v>
      </c>
      <c r="P10" s="100" t="s">
        <v>290</v>
      </c>
    </row>
    <row r="11" spans="2:16" s="71" customFormat="1" ht="80.099999999999994" customHeight="1" x14ac:dyDescent="0.25">
      <c r="B11" s="64">
        <f>B10+1</f>
        <v>2</v>
      </c>
      <c r="C11" s="65" t="s">
        <v>165</v>
      </c>
      <c r="D11" s="65" t="s">
        <v>550</v>
      </c>
      <c r="E11" s="65" t="s">
        <v>9</v>
      </c>
      <c r="F11" s="66" t="s">
        <v>292</v>
      </c>
      <c r="G11" s="66" t="s">
        <v>26</v>
      </c>
      <c r="H11" s="67" t="s">
        <v>291</v>
      </c>
      <c r="I11" s="65" t="s">
        <v>39</v>
      </c>
      <c r="J11" s="48">
        <v>5413902</v>
      </c>
      <c r="K11" s="49">
        <v>4601816.7</v>
      </c>
      <c r="L11" s="65" t="s">
        <v>24</v>
      </c>
      <c r="M11" s="68" t="s">
        <v>293</v>
      </c>
      <c r="N11" s="65" t="s">
        <v>198</v>
      </c>
      <c r="O11" s="70" t="s">
        <v>289</v>
      </c>
      <c r="P11" s="81" t="s">
        <v>290</v>
      </c>
    </row>
    <row r="12" spans="2:16" s="50" customFormat="1" ht="80.099999999999994" customHeight="1" x14ac:dyDescent="0.25">
      <c r="B12" s="64">
        <f t="shared" ref="B12:B16" si="0">B11+1</f>
        <v>3</v>
      </c>
      <c r="C12" s="65" t="s">
        <v>165</v>
      </c>
      <c r="D12" s="65" t="s">
        <v>550</v>
      </c>
      <c r="E12" s="65" t="s">
        <v>294</v>
      </c>
      <c r="F12" s="66" t="s">
        <v>295</v>
      </c>
      <c r="G12" s="66" t="s">
        <v>296</v>
      </c>
      <c r="H12" s="67" t="s">
        <v>297</v>
      </c>
      <c r="I12" s="65" t="s">
        <v>39</v>
      </c>
      <c r="J12" s="48">
        <v>55611153</v>
      </c>
      <c r="K12" s="49">
        <v>47269480.049999997</v>
      </c>
      <c r="L12" s="65" t="s">
        <v>24</v>
      </c>
      <c r="M12" s="68" t="s">
        <v>200</v>
      </c>
      <c r="N12" s="65" t="s">
        <v>198</v>
      </c>
      <c r="O12" s="72" t="s">
        <v>290</v>
      </c>
      <c r="P12" s="81" t="s">
        <v>284</v>
      </c>
    </row>
    <row r="13" spans="2:16" s="71" customFormat="1" ht="80.099999999999994" customHeight="1" x14ac:dyDescent="0.25">
      <c r="B13" s="64">
        <f t="shared" si="0"/>
        <v>4</v>
      </c>
      <c r="C13" s="65" t="s">
        <v>165</v>
      </c>
      <c r="D13" s="65" t="s">
        <v>550</v>
      </c>
      <c r="E13" s="65" t="s">
        <v>11</v>
      </c>
      <c r="F13" s="66" t="s">
        <v>298</v>
      </c>
      <c r="G13" s="66" t="s">
        <v>40</v>
      </c>
      <c r="H13" s="67" t="s">
        <v>299</v>
      </c>
      <c r="I13" s="65" t="s">
        <v>39</v>
      </c>
      <c r="J13" s="48">
        <v>61420146</v>
      </c>
      <c r="K13" s="49">
        <v>52207124.100000001</v>
      </c>
      <c r="L13" s="65" t="s">
        <v>24</v>
      </c>
      <c r="M13" s="68" t="s">
        <v>293</v>
      </c>
      <c r="N13" s="65" t="s">
        <v>198</v>
      </c>
      <c r="O13" s="72" t="s">
        <v>289</v>
      </c>
      <c r="P13" s="81" t="s">
        <v>290</v>
      </c>
    </row>
    <row r="14" spans="2:16" s="71" customFormat="1" ht="80.099999999999994" customHeight="1" x14ac:dyDescent="0.25">
      <c r="B14" s="64">
        <f t="shared" si="0"/>
        <v>5</v>
      </c>
      <c r="C14" s="65" t="s">
        <v>165</v>
      </c>
      <c r="D14" s="65" t="s">
        <v>550</v>
      </c>
      <c r="E14" s="65" t="s">
        <v>5</v>
      </c>
      <c r="F14" s="66" t="s">
        <v>300</v>
      </c>
      <c r="G14" s="66" t="s">
        <v>41</v>
      </c>
      <c r="H14" s="67" t="s">
        <v>301</v>
      </c>
      <c r="I14" s="65" t="s">
        <v>39</v>
      </c>
      <c r="J14" s="48">
        <v>31986005</v>
      </c>
      <c r="K14" s="49">
        <v>20790903.25</v>
      </c>
      <c r="L14" s="65" t="s">
        <v>24</v>
      </c>
      <c r="M14" s="68" t="s">
        <v>293</v>
      </c>
      <c r="N14" s="65" t="s">
        <v>198</v>
      </c>
      <c r="O14" s="72" t="s">
        <v>289</v>
      </c>
      <c r="P14" s="81" t="s">
        <v>290</v>
      </c>
    </row>
    <row r="15" spans="2:16" s="71" customFormat="1" ht="80.099999999999994" customHeight="1" x14ac:dyDescent="0.25">
      <c r="B15" s="64">
        <f t="shared" si="0"/>
        <v>6</v>
      </c>
      <c r="C15" s="65" t="s">
        <v>165</v>
      </c>
      <c r="D15" s="65" t="s">
        <v>550</v>
      </c>
      <c r="E15" s="65" t="s">
        <v>12</v>
      </c>
      <c r="F15" s="66" t="s">
        <v>302</v>
      </c>
      <c r="G15" s="66" t="s">
        <v>42</v>
      </c>
      <c r="H15" s="67" t="s">
        <v>303</v>
      </c>
      <c r="I15" s="65" t="s">
        <v>39</v>
      </c>
      <c r="J15" s="48">
        <v>43770600</v>
      </c>
      <c r="K15" s="49">
        <v>37205010</v>
      </c>
      <c r="L15" s="65" t="s">
        <v>24</v>
      </c>
      <c r="M15" s="68" t="s">
        <v>293</v>
      </c>
      <c r="N15" s="65" t="s">
        <v>198</v>
      </c>
      <c r="O15" s="72" t="s">
        <v>289</v>
      </c>
      <c r="P15" s="81" t="s">
        <v>290</v>
      </c>
    </row>
    <row r="16" spans="2:16" s="50" customFormat="1" ht="80.099999999999994" customHeight="1" x14ac:dyDescent="0.25">
      <c r="B16" s="64">
        <f t="shared" si="0"/>
        <v>7</v>
      </c>
      <c r="C16" s="65" t="s">
        <v>165</v>
      </c>
      <c r="D16" s="65" t="s">
        <v>550</v>
      </c>
      <c r="E16" s="65" t="s">
        <v>189</v>
      </c>
      <c r="F16" s="66" t="s">
        <v>189</v>
      </c>
      <c r="G16" s="66" t="s">
        <v>239</v>
      </c>
      <c r="H16" s="67" t="s">
        <v>240</v>
      </c>
      <c r="I16" s="65" t="s">
        <v>39</v>
      </c>
      <c r="J16" s="48">
        <v>23145484</v>
      </c>
      <c r="K16" s="49">
        <v>19673661.399999999</v>
      </c>
      <c r="L16" s="65" t="s">
        <v>24</v>
      </c>
      <c r="M16" s="68" t="s">
        <v>242</v>
      </c>
      <c r="N16" s="65" t="s">
        <v>241</v>
      </c>
      <c r="O16" s="72" t="s">
        <v>285</v>
      </c>
      <c r="P16" s="81" t="s">
        <v>304</v>
      </c>
    </row>
    <row r="17" spans="2:16" s="51" customFormat="1" ht="80.099999999999994" customHeight="1" x14ac:dyDescent="0.25">
      <c r="B17" s="34">
        <v>7</v>
      </c>
      <c r="C17" s="21" t="s">
        <v>165</v>
      </c>
      <c r="D17" s="21" t="s">
        <v>153</v>
      </c>
      <c r="E17" s="21" t="s">
        <v>538</v>
      </c>
      <c r="F17" s="21"/>
      <c r="G17" s="21"/>
      <c r="H17" s="22"/>
      <c r="I17" s="21"/>
      <c r="J17" s="23">
        <f>SUM(J10:J16)</f>
        <v>227581454</v>
      </c>
      <c r="K17" s="23">
        <f>SUM(K10:K16)</f>
        <v>187047034.90000001</v>
      </c>
      <c r="L17" s="21"/>
      <c r="M17" s="21"/>
      <c r="N17" s="21"/>
      <c r="O17" s="59"/>
      <c r="P17" s="82"/>
    </row>
    <row r="18" spans="2:16" s="50" customFormat="1" ht="80.099999999999994" customHeight="1" x14ac:dyDescent="0.25">
      <c r="B18" s="64">
        <v>1</v>
      </c>
      <c r="C18" s="65" t="s">
        <v>552</v>
      </c>
      <c r="D18" s="65" t="s">
        <v>553</v>
      </c>
      <c r="E18" s="65" t="s">
        <v>6</v>
      </c>
      <c r="F18" s="66" t="s">
        <v>554</v>
      </c>
      <c r="G18" s="66" t="s">
        <v>555</v>
      </c>
      <c r="H18" s="67" t="s">
        <v>556</v>
      </c>
      <c r="I18" s="65" t="s">
        <v>557</v>
      </c>
      <c r="J18" s="48">
        <v>47058823.619999997</v>
      </c>
      <c r="K18" s="48">
        <v>40000000.077</v>
      </c>
      <c r="L18" s="65" t="s">
        <v>24</v>
      </c>
      <c r="M18" s="65" t="s">
        <v>558</v>
      </c>
      <c r="N18" s="65" t="s">
        <v>21</v>
      </c>
      <c r="O18" s="70" t="s">
        <v>567</v>
      </c>
      <c r="P18" s="83" t="s">
        <v>568</v>
      </c>
    </row>
    <row r="19" spans="2:16" s="50" customFormat="1" ht="80.099999999999994" customHeight="1" x14ac:dyDescent="0.25">
      <c r="B19" s="64">
        <v>2</v>
      </c>
      <c r="C19" s="65" t="s">
        <v>552</v>
      </c>
      <c r="D19" s="65" t="s">
        <v>553</v>
      </c>
      <c r="E19" s="65" t="s">
        <v>6</v>
      </c>
      <c r="F19" s="66" t="s">
        <v>559</v>
      </c>
      <c r="G19" s="66" t="s">
        <v>560</v>
      </c>
      <c r="H19" s="67" t="s">
        <v>118</v>
      </c>
      <c r="I19" s="65" t="s">
        <v>557</v>
      </c>
      <c r="J19" s="48">
        <v>144000000.25999999</v>
      </c>
      <c r="K19" s="48">
        <v>122400000</v>
      </c>
      <c r="L19" s="65" t="s">
        <v>24</v>
      </c>
      <c r="M19" s="65" t="s">
        <v>561</v>
      </c>
      <c r="N19" s="65" t="s">
        <v>21</v>
      </c>
      <c r="O19" s="70" t="s">
        <v>569</v>
      </c>
      <c r="P19" s="83" t="s">
        <v>570</v>
      </c>
    </row>
    <row r="20" spans="2:16" s="50" customFormat="1" ht="80.099999999999994" customHeight="1" x14ac:dyDescent="0.25">
      <c r="B20" s="64">
        <v>3</v>
      </c>
      <c r="C20" s="65" t="s">
        <v>552</v>
      </c>
      <c r="D20" s="65" t="s">
        <v>553</v>
      </c>
      <c r="E20" s="65" t="s">
        <v>562</v>
      </c>
      <c r="F20" s="66" t="s">
        <v>563</v>
      </c>
      <c r="G20" s="66" t="s">
        <v>564</v>
      </c>
      <c r="H20" s="67" t="s">
        <v>565</v>
      </c>
      <c r="I20" s="65" t="s">
        <v>557</v>
      </c>
      <c r="J20" s="48">
        <v>58823529.560000002</v>
      </c>
      <c r="K20" s="48">
        <v>50000000</v>
      </c>
      <c r="L20" s="65" t="s">
        <v>24</v>
      </c>
      <c r="M20" s="65" t="s">
        <v>566</v>
      </c>
      <c r="N20" s="65"/>
      <c r="O20" s="70" t="s">
        <v>571</v>
      </c>
      <c r="P20" s="83" t="s">
        <v>572</v>
      </c>
    </row>
    <row r="21" spans="2:16" s="51" customFormat="1" ht="80.099999999999994" customHeight="1" x14ac:dyDescent="0.25">
      <c r="B21" s="34">
        <v>3</v>
      </c>
      <c r="C21" s="21" t="s">
        <v>552</v>
      </c>
      <c r="D21" s="21" t="s">
        <v>553</v>
      </c>
      <c r="E21" s="21" t="s">
        <v>573</v>
      </c>
      <c r="F21" s="21"/>
      <c r="G21" s="21"/>
      <c r="H21" s="22"/>
      <c r="I21" s="21"/>
      <c r="J21" s="23">
        <f>SUM(J18:J20)</f>
        <v>249882353.44</v>
      </c>
      <c r="K21" s="23">
        <f>SUM(K18:K20)</f>
        <v>212400000.07699999</v>
      </c>
      <c r="L21" s="21"/>
      <c r="M21" s="21"/>
      <c r="N21" s="21"/>
      <c r="O21" s="59"/>
      <c r="P21" s="82"/>
    </row>
    <row r="22" spans="2:16" s="50" customFormat="1" ht="80.099999999999994" customHeight="1" x14ac:dyDescent="0.25">
      <c r="B22" s="64">
        <v>1</v>
      </c>
      <c r="C22" s="65" t="s">
        <v>166</v>
      </c>
      <c r="D22" s="65" t="s">
        <v>154</v>
      </c>
      <c r="E22" s="65" t="s">
        <v>86</v>
      </c>
      <c r="F22" s="65" t="s">
        <v>256</v>
      </c>
      <c r="G22" s="65" t="s">
        <v>126</v>
      </c>
      <c r="H22" s="67"/>
      <c r="I22" s="65" t="s">
        <v>65</v>
      </c>
      <c r="J22" s="49">
        <v>32549020</v>
      </c>
      <c r="K22" s="49">
        <v>23783569</v>
      </c>
      <c r="L22" s="65" t="s">
        <v>24</v>
      </c>
      <c r="M22" s="65" t="s">
        <v>73</v>
      </c>
      <c r="N22" s="65" t="s">
        <v>20</v>
      </c>
      <c r="O22" s="70">
        <v>45313</v>
      </c>
      <c r="P22" s="81">
        <v>46722</v>
      </c>
    </row>
    <row r="23" spans="2:16" s="50" customFormat="1" ht="80.099999999999994" customHeight="1" x14ac:dyDescent="0.25">
      <c r="B23" s="64">
        <v>2</v>
      </c>
      <c r="C23" s="65" t="s">
        <v>166</v>
      </c>
      <c r="D23" s="65" t="s">
        <v>154</v>
      </c>
      <c r="E23" s="65" t="s">
        <v>8</v>
      </c>
      <c r="F23" s="65" t="s">
        <v>305</v>
      </c>
      <c r="G23" s="65" t="s">
        <v>306</v>
      </c>
      <c r="H23" s="67" t="s">
        <v>307</v>
      </c>
      <c r="I23" s="65" t="s">
        <v>65</v>
      </c>
      <c r="J23" s="49">
        <v>13361136</v>
      </c>
      <c r="K23" s="49">
        <v>11356965</v>
      </c>
      <c r="L23" s="65" t="s">
        <v>24</v>
      </c>
      <c r="M23" s="65" t="s">
        <v>312</v>
      </c>
      <c r="N23" s="65" t="s">
        <v>21</v>
      </c>
      <c r="O23" s="70">
        <v>45373</v>
      </c>
      <c r="P23" s="81">
        <v>45383</v>
      </c>
    </row>
    <row r="24" spans="2:16" s="50" customFormat="1" ht="80.099999999999994" customHeight="1" x14ac:dyDescent="0.25">
      <c r="B24" s="64">
        <v>3</v>
      </c>
      <c r="C24" s="65" t="s">
        <v>166</v>
      </c>
      <c r="D24" s="65" t="s">
        <v>154</v>
      </c>
      <c r="E24" s="65" t="s">
        <v>308</v>
      </c>
      <c r="F24" s="65" t="s">
        <v>309</v>
      </c>
      <c r="G24" s="65" t="s">
        <v>310</v>
      </c>
      <c r="H24" s="67" t="s">
        <v>125</v>
      </c>
      <c r="I24" s="65" t="s">
        <v>65</v>
      </c>
      <c r="J24" s="49">
        <v>79968823</v>
      </c>
      <c r="K24" s="49">
        <v>67973500</v>
      </c>
      <c r="L24" s="65" t="s">
        <v>24</v>
      </c>
      <c r="M24" s="65" t="s">
        <v>33</v>
      </c>
      <c r="N24" s="65" t="s">
        <v>21</v>
      </c>
      <c r="O24" s="70">
        <v>45366</v>
      </c>
      <c r="P24" s="81">
        <v>45383</v>
      </c>
    </row>
    <row r="25" spans="2:16" s="50" customFormat="1" ht="80.099999999999994" customHeight="1" x14ac:dyDescent="0.25">
      <c r="B25" s="64">
        <v>4</v>
      </c>
      <c r="C25" s="65" t="s">
        <v>166</v>
      </c>
      <c r="D25" s="65" t="s">
        <v>154</v>
      </c>
      <c r="E25" s="65" t="s">
        <v>308</v>
      </c>
      <c r="F25" s="65" t="s">
        <v>311</v>
      </c>
      <c r="G25" s="65" t="s">
        <v>310</v>
      </c>
      <c r="H25" s="65" t="s">
        <v>125</v>
      </c>
      <c r="I25" s="65" t="s">
        <v>65</v>
      </c>
      <c r="J25" s="49">
        <v>49631766</v>
      </c>
      <c r="K25" s="49">
        <v>42187000</v>
      </c>
      <c r="L25" s="65" t="s">
        <v>24</v>
      </c>
      <c r="M25" s="65" t="s">
        <v>313</v>
      </c>
      <c r="N25" s="67" t="s">
        <v>21</v>
      </c>
      <c r="O25" s="70">
        <v>45380</v>
      </c>
      <c r="P25" s="81">
        <v>45383</v>
      </c>
    </row>
    <row r="26" spans="2:16" s="51" customFormat="1" ht="80.099999999999994" customHeight="1" x14ac:dyDescent="0.25">
      <c r="B26" s="34">
        <v>4</v>
      </c>
      <c r="C26" s="21" t="s">
        <v>166</v>
      </c>
      <c r="D26" s="21" t="s">
        <v>154</v>
      </c>
      <c r="E26" s="21" t="s">
        <v>539</v>
      </c>
      <c r="F26" s="21"/>
      <c r="G26" s="21"/>
      <c r="H26" s="22"/>
      <c r="I26" s="21"/>
      <c r="J26" s="23">
        <f>SUM(J22:J25)</f>
        <v>175510745</v>
      </c>
      <c r="K26" s="23">
        <f>SUM(K22:K25)</f>
        <v>145301034</v>
      </c>
      <c r="L26" s="21"/>
      <c r="M26" s="21"/>
      <c r="N26" s="21"/>
      <c r="O26" s="59"/>
      <c r="P26" s="82"/>
    </row>
    <row r="27" spans="2:16" s="50" customFormat="1" ht="80.099999999999994" customHeight="1" x14ac:dyDescent="0.25">
      <c r="B27" s="64">
        <v>1</v>
      </c>
      <c r="C27" s="65" t="s">
        <v>167</v>
      </c>
      <c r="D27" s="65" t="s">
        <v>168</v>
      </c>
      <c r="E27" s="65" t="s">
        <v>7</v>
      </c>
      <c r="F27" s="65" t="s">
        <v>191</v>
      </c>
      <c r="G27" s="65" t="s">
        <v>57</v>
      </c>
      <c r="H27" s="67" t="s">
        <v>116</v>
      </c>
      <c r="I27" s="65" t="s">
        <v>204</v>
      </c>
      <c r="J27" s="49">
        <v>11523666</v>
      </c>
      <c r="K27" s="49">
        <v>9795116</v>
      </c>
      <c r="L27" s="65" t="s">
        <v>24</v>
      </c>
      <c r="M27" s="65" t="s">
        <v>33</v>
      </c>
      <c r="N27" s="67" t="s">
        <v>21</v>
      </c>
      <c r="O27" s="69">
        <v>45342</v>
      </c>
      <c r="P27" s="84">
        <v>45523</v>
      </c>
    </row>
    <row r="28" spans="2:16" s="50" customFormat="1" ht="80.099999999999994" customHeight="1" x14ac:dyDescent="0.25">
      <c r="B28" s="64">
        <f>B27+1</f>
        <v>2</v>
      </c>
      <c r="C28" s="65" t="s">
        <v>167</v>
      </c>
      <c r="D28" s="65" t="s">
        <v>168</v>
      </c>
      <c r="E28" s="65" t="s">
        <v>7</v>
      </c>
      <c r="F28" s="65" t="s">
        <v>190</v>
      </c>
      <c r="G28" s="65" t="s">
        <v>56</v>
      </c>
      <c r="H28" s="67" t="s">
        <v>116</v>
      </c>
      <c r="I28" s="65" t="s">
        <v>204</v>
      </c>
      <c r="J28" s="49">
        <v>7500000</v>
      </c>
      <c r="K28" s="49">
        <v>6375000</v>
      </c>
      <c r="L28" s="65" t="s">
        <v>24</v>
      </c>
      <c r="M28" s="65" t="s">
        <v>127</v>
      </c>
      <c r="N28" s="67" t="s">
        <v>21</v>
      </c>
      <c r="O28" s="69">
        <v>45376</v>
      </c>
      <c r="P28" s="84">
        <v>45558</v>
      </c>
    </row>
    <row r="29" spans="2:16" s="50" customFormat="1" ht="80.099999999999994" customHeight="1" x14ac:dyDescent="0.25">
      <c r="B29" s="64">
        <f t="shared" ref="B29:B34" si="1">B28+1</f>
        <v>3</v>
      </c>
      <c r="C29" s="65" t="s">
        <v>167</v>
      </c>
      <c r="D29" s="65" t="s">
        <v>168</v>
      </c>
      <c r="E29" s="65" t="s">
        <v>208</v>
      </c>
      <c r="F29" s="65" t="s">
        <v>59</v>
      </c>
      <c r="G29" s="65" t="s">
        <v>58</v>
      </c>
      <c r="H29" s="67" t="s">
        <v>118</v>
      </c>
      <c r="I29" s="65" t="s">
        <v>204</v>
      </c>
      <c r="J29" s="49">
        <v>10000000</v>
      </c>
      <c r="K29" s="49">
        <v>8500000</v>
      </c>
      <c r="L29" s="65" t="s">
        <v>24</v>
      </c>
      <c r="M29" s="65" t="s">
        <v>128</v>
      </c>
      <c r="N29" s="67" t="s">
        <v>21</v>
      </c>
      <c r="O29" s="73">
        <v>45344</v>
      </c>
      <c r="P29" s="84">
        <v>45524</v>
      </c>
    </row>
    <row r="30" spans="2:16" s="50" customFormat="1" ht="80.099999999999994" customHeight="1" x14ac:dyDescent="0.25">
      <c r="B30" s="64">
        <f t="shared" si="1"/>
        <v>4</v>
      </c>
      <c r="C30" s="65" t="s">
        <v>167</v>
      </c>
      <c r="D30" s="65" t="s">
        <v>168</v>
      </c>
      <c r="E30" s="65" t="s">
        <v>208</v>
      </c>
      <c r="F30" s="65" t="s">
        <v>314</v>
      </c>
      <c r="G30" s="65" t="s">
        <v>60</v>
      </c>
      <c r="H30" s="67" t="s">
        <v>118</v>
      </c>
      <c r="I30" s="65" t="s">
        <v>204</v>
      </c>
      <c r="J30" s="49">
        <v>49507054</v>
      </c>
      <c r="K30" s="49">
        <v>42080996</v>
      </c>
      <c r="L30" s="65" t="s">
        <v>24</v>
      </c>
      <c r="M30" s="65" t="s">
        <v>33</v>
      </c>
      <c r="N30" s="67" t="s">
        <v>20</v>
      </c>
      <c r="O30" s="73">
        <v>45352</v>
      </c>
      <c r="P30" s="84">
        <v>45532</v>
      </c>
    </row>
    <row r="31" spans="2:16" s="50" customFormat="1" ht="80.099999999999994" customHeight="1" x14ac:dyDescent="0.25">
      <c r="B31" s="64">
        <f t="shared" si="1"/>
        <v>5</v>
      </c>
      <c r="C31" s="65" t="s">
        <v>167</v>
      </c>
      <c r="D31" s="65" t="s">
        <v>168</v>
      </c>
      <c r="E31" s="65" t="s">
        <v>209</v>
      </c>
      <c r="F31" s="65" t="s">
        <v>201</v>
      </c>
      <c r="G31" s="65" t="s">
        <v>61</v>
      </c>
      <c r="H31" s="67" t="s">
        <v>203</v>
      </c>
      <c r="I31" s="65" t="s">
        <v>204</v>
      </c>
      <c r="J31" s="49">
        <v>20000000</v>
      </c>
      <c r="K31" s="49">
        <v>17000000</v>
      </c>
      <c r="L31" s="65" t="s">
        <v>24</v>
      </c>
      <c r="M31" s="65" t="s">
        <v>129</v>
      </c>
      <c r="N31" s="67" t="s">
        <v>20</v>
      </c>
      <c r="O31" s="73">
        <v>45371</v>
      </c>
      <c r="P31" s="84">
        <v>45551</v>
      </c>
    </row>
    <row r="32" spans="2:16" s="50" customFormat="1" ht="80.099999999999994" customHeight="1" x14ac:dyDescent="0.25">
      <c r="B32" s="64">
        <f t="shared" si="1"/>
        <v>6</v>
      </c>
      <c r="C32" s="65" t="s">
        <v>167</v>
      </c>
      <c r="D32" s="65" t="s">
        <v>168</v>
      </c>
      <c r="E32" s="65" t="s">
        <v>5</v>
      </c>
      <c r="F32" s="65" t="s">
        <v>315</v>
      </c>
      <c r="G32" s="65" t="s">
        <v>62</v>
      </c>
      <c r="H32" s="67" t="s">
        <v>27</v>
      </c>
      <c r="I32" s="65" t="s">
        <v>204</v>
      </c>
      <c r="J32" s="49">
        <v>5294118</v>
      </c>
      <c r="K32" s="49">
        <v>2647059</v>
      </c>
      <c r="L32" s="65" t="s">
        <v>24</v>
      </c>
      <c r="M32" s="65" t="s">
        <v>316</v>
      </c>
      <c r="N32" s="67" t="s">
        <v>21</v>
      </c>
      <c r="O32" s="73">
        <v>45371</v>
      </c>
      <c r="P32" s="84">
        <v>45551</v>
      </c>
    </row>
    <row r="33" spans="2:16" s="50" customFormat="1" ht="80.099999999999994" customHeight="1" x14ac:dyDescent="0.25">
      <c r="B33" s="64">
        <f t="shared" si="1"/>
        <v>7</v>
      </c>
      <c r="C33" s="65" t="s">
        <v>167</v>
      </c>
      <c r="D33" s="65" t="s">
        <v>168</v>
      </c>
      <c r="E33" s="65" t="s">
        <v>5</v>
      </c>
      <c r="F33" s="65" t="s">
        <v>64</v>
      </c>
      <c r="G33" s="65" t="s">
        <v>63</v>
      </c>
      <c r="H33" s="65" t="s">
        <v>27</v>
      </c>
      <c r="I33" s="65" t="s">
        <v>204</v>
      </c>
      <c r="J33" s="49">
        <v>2000000</v>
      </c>
      <c r="K33" s="49">
        <v>1000000</v>
      </c>
      <c r="L33" s="65" t="s">
        <v>24</v>
      </c>
      <c r="M33" s="65" t="s">
        <v>202</v>
      </c>
      <c r="N33" s="67" t="s">
        <v>21</v>
      </c>
      <c r="O33" s="73">
        <v>45356</v>
      </c>
      <c r="P33" s="84">
        <v>45537</v>
      </c>
    </row>
    <row r="34" spans="2:16" s="50" customFormat="1" ht="80.099999999999994" customHeight="1" x14ac:dyDescent="0.25">
      <c r="B34" s="64">
        <f t="shared" si="1"/>
        <v>8</v>
      </c>
      <c r="C34" s="65" t="s">
        <v>167</v>
      </c>
      <c r="D34" s="65" t="s">
        <v>168</v>
      </c>
      <c r="E34" s="65" t="s">
        <v>5</v>
      </c>
      <c r="F34" s="65" t="s">
        <v>317</v>
      </c>
      <c r="G34" s="65" t="s">
        <v>318</v>
      </c>
      <c r="H34" s="67" t="s">
        <v>123</v>
      </c>
      <c r="I34" s="65" t="s">
        <v>204</v>
      </c>
      <c r="J34" s="49">
        <v>4000000</v>
      </c>
      <c r="K34" s="49">
        <v>2000000</v>
      </c>
      <c r="L34" s="65" t="s">
        <v>24</v>
      </c>
      <c r="M34" s="65" t="s">
        <v>319</v>
      </c>
      <c r="N34" s="67" t="s">
        <v>21</v>
      </c>
      <c r="O34" s="73">
        <v>45377</v>
      </c>
      <c r="P34" s="85">
        <v>45558</v>
      </c>
    </row>
    <row r="35" spans="2:16" s="51" customFormat="1" ht="80.099999999999994" customHeight="1" x14ac:dyDescent="0.25">
      <c r="B35" s="34">
        <v>8</v>
      </c>
      <c r="C35" s="21" t="s">
        <v>167</v>
      </c>
      <c r="D35" s="21" t="s">
        <v>168</v>
      </c>
      <c r="E35" s="21" t="s">
        <v>540</v>
      </c>
      <c r="F35" s="21"/>
      <c r="G35" s="21"/>
      <c r="H35" s="22"/>
      <c r="I35" s="21"/>
      <c r="J35" s="23">
        <f>SUM(J27:J34)</f>
        <v>109824838</v>
      </c>
      <c r="K35" s="23">
        <f>SUM(K27:K34)</f>
        <v>89398171</v>
      </c>
      <c r="L35" s="21"/>
      <c r="M35" s="21"/>
      <c r="N35" s="21"/>
      <c r="O35" s="59"/>
      <c r="P35" s="82"/>
    </row>
    <row r="36" spans="2:16" s="50" customFormat="1" ht="80.099999999999994" customHeight="1" x14ac:dyDescent="0.25">
      <c r="B36" s="64">
        <v>1</v>
      </c>
      <c r="C36" s="65" t="s">
        <v>169</v>
      </c>
      <c r="D36" s="65" t="s">
        <v>170</v>
      </c>
      <c r="E36" s="65" t="s">
        <v>10</v>
      </c>
      <c r="F36" s="65" t="s">
        <v>320</v>
      </c>
      <c r="G36" s="65" t="s">
        <v>321</v>
      </c>
      <c r="H36" s="67" t="s">
        <v>322</v>
      </c>
      <c r="I36" s="65" t="s">
        <v>130</v>
      </c>
      <c r="J36" s="49">
        <v>44742352</v>
      </c>
      <c r="K36" s="49">
        <v>38031000</v>
      </c>
      <c r="L36" s="65" t="s">
        <v>24</v>
      </c>
      <c r="M36" s="65" t="s">
        <v>323</v>
      </c>
      <c r="N36" s="65" t="s">
        <v>20</v>
      </c>
      <c r="O36" s="73">
        <v>45345</v>
      </c>
      <c r="P36" s="86">
        <v>45709</v>
      </c>
    </row>
    <row r="37" spans="2:16" s="50" customFormat="1" ht="80.099999999999994" customHeight="1" x14ac:dyDescent="0.25">
      <c r="B37" s="64">
        <f>B36+1</f>
        <v>2</v>
      </c>
      <c r="C37" s="65" t="s">
        <v>169</v>
      </c>
      <c r="D37" s="65" t="s">
        <v>170</v>
      </c>
      <c r="E37" s="65" t="s">
        <v>5</v>
      </c>
      <c r="F37" s="65" t="s">
        <v>324</v>
      </c>
      <c r="G37" s="65" t="s">
        <v>28</v>
      </c>
      <c r="H37" s="67" t="s">
        <v>27</v>
      </c>
      <c r="I37" s="65" t="s">
        <v>130</v>
      </c>
      <c r="J37" s="49">
        <v>42184466</v>
      </c>
      <c r="K37" s="49">
        <v>11662772.218903482</v>
      </c>
      <c r="L37" s="65" t="s">
        <v>24</v>
      </c>
      <c r="M37" s="65" t="s">
        <v>325</v>
      </c>
      <c r="N37" s="65" t="s">
        <v>21</v>
      </c>
      <c r="O37" s="73">
        <v>45377</v>
      </c>
      <c r="P37" s="86">
        <v>45499</v>
      </c>
    </row>
    <row r="38" spans="2:16" s="50" customFormat="1" ht="80.099999999999994" customHeight="1" x14ac:dyDescent="0.25">
      <c r="B38" s="64">
        <f t="shared" ref="B38:B40" si="2">B37+1</f>
        <v>3</v>
      </c>
      <c r="C38" s="65" t="s">
        <v>169</v>
      </c>
      <c r="D38" s="65" t="s">
        <v>170</v>
      </c>
      <c r="E38" s="65" t="s">
        <v>5</v>
      </c>
      <c r="F38" s="65" t="s">
        <v>326</v>
      </c>
      <c r="G38" s="65" t="s">
        <v>29</v>
      </c>
      <c r="H38" s="67" t="s">
        <v>27</v>
      </c>
      <c r="I38" s="65" t="s">
        <v>130</v>
      </c>
      <c r="J38" s="49">
        <v>23885959</v>
      </c>
      <c r="K38" s="49">
        <v>20303065.149999999</v>
      </c>
      <c r="L38" s="65" t="s">
        <v>24</v>
      </c>
      <c r="M38" s="65" t="s">
        <v>325</v>
      </c>
      <c r="N38" s="65" t="s">
        <v>21</v>
      </c>
      <c r="O38" s="73">
        <v>45380</v>
      </c>
      <c r="P38" s="86">
        <v>45502</v>
      </c>
    </row>
    <row r="39" spans="2:16" s="50" customFormat="1" ht="80.099999999999994" customHeight="1" x14ac:dyDescent="0.25">
      <c r="B39" s="64">
        <f t="shared" si="2"/>
        <v>4</v>
      </c>
      <c r="C39" s="65" t="s">
        <v>169</v>
      </c>
      <c r="D39" s="65" t="s">
        <v>170</v>
      </c>
      <c r="E39" s="65" t="s">
        <v>12</v>
      </c>
      <c r="F39" s="65" t="s">
        <v>327</v>
      </c>
      <c r="G39" s="65" t="s">
        <v>328</v>
      </c>
      <c r="H39" s="67" t="s">
        <v>329</v>
      </c>
      <c r="I39" s="65" t="s">
        <v>130</v>
      </c>
      <c r="J39" s="49">
        <v>7387760</v>
      </c>
      <c r="K39" s="49">
        <v>6279596</v>
      </c>
      <c r="L39" s="65" t="s">
        <v>24</v>
      </c>
      <c r="M39" s="65" t="s">
        <v>330</v>
      </c>
      <c r="N39" s="65" t="s">
        <v>21</v>
      </c>
      <c r="O39" s="73">
        <v>45373</v>
      </c>
      <c r="P39" s="86">
        <v>45464</v>
      </c>
    </row>
    <row r="40" spans="2:16" s="50" customFormat="1" ht="80.099999999999994" customHeight="1" x14ac:dyDescent="0.25">
      <c r="B40" s="64">
        <f t="shared" si="2"/>
        <v>5</v>
      </c>
      <c r="C40" s="65" t="s">
        <v>169</v>
      </c>
      <c r="D40" s="65" t="s">
        <v>170</v>
      </c>
      <c r="E40" s="65" t="s">
        <v>30</v>
      </c>
      <c r="F40" s="65" t="s">
        <v>31</v>
      </c>
      <c r="G40" s="65" t="s">
        <v>331</v>
      </c>
      <c r="H40" s="67" t="s">
        <v>332</v>
      </c>
      <c r="I40" s="65" t="s">
        <v>130</v>
      </c>
      <c r="J40" s="49">
        <v>41830465</v>
      </c>
      <c r="K40" s="49">
        <v>35555895.25</v>
      </c>
      <c r="L40" s="65" t="s">
        <v>24</v>
      </c>
      <c r="M40" s="65" t="s">
        <v>333</v>
      </c>
      <c r="N40" s="65" t="s">
        <v>20</v>
      </c>
      <c r="O40" s="70">
        <v>45351</v>
      </c>
      <c r="P40" s="86">
        <v>45716</v>
      </c>
    </row>
    <row r="41" spans="2:16" s="51" customFormat="1" ht="80.099999999999994" customHeight="1" x14ac:dyDescent="0.25">
      <c r="B41" s="34">
        <v>5</v>
      </c>
      <c r="C41" s="21" t="s">
        <v>169</v>
      </c>
      <c r="D41" s="21" t="s">
        <v>170</v>
      </c>
      <c r="E41" s="21" t="s">
        <v>541</v>
      </c>
      <c r="F41" s="21"/>
      <c r="G41" s="21"/>
      <c r="H41" s="22"/>
      <c r="I41" s="21"/>
      <c r="J41" s="23">
        <f>SUM(J36:J40)</f>
        <v>160031002</v>
      </c>
      <c r="K41" s="23">
        <f>SUM(K36:K40)</f>
        <v>111832328.61890349</v>
      </c>
      <c r="L41" s="21"/>
      <c r="M41" s="21"/>
      <c r="N41" s="21"/>
      <c r="O41" s="59"/>
      <c r="P41" s="82"/>
    </row>
    <row r="42" spans="2:16" s="50" customFormat="1" ht="80.099999999999994" customHeight="1" x14ac:dyDescent="0.25">
      <c r="B42" s="64">
        <v>1</v>
      </c>
      <c r="C42" s="65" t="s">
        <v>171</v>
      </c>
      <c r="D42" s="65" t="s">
        <v>336</v>
      </c>
      <c r="E42" s="65" t="s">
        <v>193</v>
      </c>
      <c r="F42" s="65" t="s">
        <v>337</v>
      </c>
      <c r="G42" s="65" t="s">
        <v>53</v>
      </c>
      <c r="H42" s="67" t="s">
        <v>119</v>
      </c>
      <c r="I42" s="65" t="s">
        <v>180</v>
      </c>
      <c r="J42" s="49">
        <v>97500000</v>
      </c>
      <c r="K42" s="49">
        <v>39000000</v>
      </c>
      <c r="L42" s="65" t="s">
        <v>24</v>
      </c>
      <c r="M42" s="65" t="s">
        <v>211</v>
      </c>
      <c r="N42" s="65" t="s">
        <v>21</v>
      </c>
      <c r="O42" s="70" t="s">
        <v>334</v>
      </c>
      <c r="P42" s="81" t="s">
        <v>335</v>
      </c>
    </row>
    <row r="43" spans="2:16" s="50" customFormat="1" ht="80.099999999999994" customHeight="1" x14ac:dyDescent="0.25">
      <c r="B43" s="64">
        <f>B42+1</f>
        <v>2</v>
      </c>
      <c r="C43" s="65" t="s">
        <v>171</v>
      </c>
      <c r="D43" s="65" t="s">
        <v>336</v>
      </c>
      <c r="E43" s="65" t="s">
        <v>10</v>
      </c>
      <c r="F43" s="65" t="s">
        <v>338</v>
      </c>
      <c r="G43" s="65" t="s">
        <v>54</v>
      </c>
      <c r="H43" s="67" t="s">
        <v>122</v>
      </c>
      <c r="I43" s="65" t="s">
        <v>180</v>
      </c>
      <c r="J43" s="49">
        <v>37500175</v>
      </c>
      <c r="K43" s="49">
        <v>15000070</v>
      </c>
      <c r="L43" s="65" t="s">
        <v>24</v>
      </c>
      <c r="M43" s="65" t="s">
        <v>131</v>
      </c>
      <c r="N43" s="65" t="s">
        <v>20</v>
      </c>
      <c r="O43" s="70" t="s">
        <v>334</v>
      </c>
      <c r="P43" s="81" t="s">
        <v>334</v>
      </c>
    </row>
    <row r="44" spans="2:16" s="50" customFormat="1" ht="80.099999999999994" customHeight="1" x14ac:dyDescent="0.25">
      <c r="B44" s="64">
        <f t="shared" ref="B44:B46" si="3">B43+1</f>
        <v>3</v>
      </c>
      <c r="C44" s="65" t="s">
        <v>171</v>
      </c>
      <c r="D44" s="65" t="s">
        <v>172</v>
      </c>
      <c r="E44" s="65" t="s">
        <v>5</v>
      </c>
      <c r="F44" s="65" t="s">
        <v>339</v>
      </c>
      <c r="G44" s="65" t="s">
        <v>55</v>
      </c>
      <c r="H44" s="67" t="s">
        <v>27</v>
      </c>
      <c r="I44" s="65" t="s">
        <v>180</v>
      </c>
      <c r="J44" s="49">
        <v>37000000</v>
      </c>
      <c r="K44" s="49">
        <v>14800000</v>
      </c>
      <c r="L44" s="65" t="s">
        <v>24</v>
      </c>
      <c r="M44" s="65" t="s">
        <v>132</v>
      </c>
      <c r="N44" s="65" t="s">
        <v>21</v>
      </c>
      <c r="O44" s="70" t="s">
        <v>255</v>
      </c>
      <c r="P44" s="81" t="s">
        <v>403</v>
      </c>
    </row>
    <row r="45" spans="2:16" s="50" customFormat="1" ht="80.099999999999994" customHeight="1" x14ac:dyDescent="0.25">
      <c r="B45" s="64">
        <f t="shared" si="3"/>
        <v>4</v>
      </c>
      <c r="C45" s="65" t="s">
        <v>171</v>
      </c>
      <c r="D45" s="65" t="s">
        <v>172</v>
      </c>
      <c r="E45" s="65" t="s">
        <v>340</v>
      </c>
      <c r="F45" s="65" t="s">
        <v>341</v>
      </c>
      <c r="G45" s="65" t="s">
        <v>342</v>
      </c>
      <c r="H45" s="67" t="s">
        <v>343</v>
      </c>
      <c r="I45" s="65" t="s">
        <v>180</v>
      </c>
      <c r="J45" s="49">
        <v>47571500</v>
      </c>
      <c r="K45" s="49">
        <v>19028601</v>
      </c>
      <c r="L45" s="65" t="s">
        <v>24</v>
      </c>
      <c r="M45" s="65" t="s">
        <v>344</v>
      </c>
      <c r="N45" s="65" t="s">
        <v>20</v>
      </c>
      <c r="O45" s="70" t="s">
        <v>334</v>
      </c>
      <c r="P45" s="81" t="s">
        <v>335</v>
      </c>
    </row>
    <row r="46" spans="2:16" s="50" customFormat="1" ht="80.099999999999994" customHeight="1" x14ac:dyDescent="0.25">
      <c r="B46" s="64">
        <f t="shared" si="3"/>
        <v>5</v>
      </c>
      <c r="C46" s="65" t="s">
        <v>171</v>
      </c>
      <c r="D46" s="65" t="s">
        <v>172</v>
      </c>
      <c r="E46" s="65" t="s">
        <v>340</v>
      </c>
      <c r="F46" s="65" t="s">
        <v>345</v>
      </c>
      <c r="G46" s="65" t="s">
        <v>346</v>
      </c>
      <c r="H46" s="67" t="s">
        <v>124</v>
      </c>
      <c r="I46" s="65" t="s">
        <v>180</v>
      </c>
      <c r="J46" s="49">
        <v>22740909</v>
      </c>
      <c r="K46" s="49">
        <v>9096363</v>
      </c>
      <c r="L46" s="65" t="s">
        <v>24</v>
      </c>
      <c r="M46" s="65" t="s">
        <v>347</v>
      </c>
      <c r="N46" s="65" t="s">
        <v>20</v>
      </c>
      <c r="O46" s="70" t="s">
        <v>334</v>
      </c>
      <c r="P46" s="81" t="s">
        <v>335</v>
      </c>
    </row>
    <row r="47" spans="2:16" s="51" customFormat="1" ht="80.099999999999994" customHeight="1" x14ac:dyDescent="0.25">
      <c r="B47" s="34">
        <v>5</v>
      </c>
      <c r="C47" s="21" t="s">
        <v>171</v>
      </c>
      <c r="D47" s="21" t="s">
        <v>164</v>
      </c>
      <c r="E47" s="21" t="s">
        <v>541</v>
      </c>
      <c r="F47" s="21"/>
      <c r="G47" s="21"/>
      <c r="H47" s="22"/>
      <c r="I47" s="21"/>
      <c r="J47" s="23">
        <f>SUM(J42:J46)</f>
        <v>242312584</v>
      </c>
      <c r="K47" s="23">
        <f>SUM(K42:K46)</f>
        <v>96925034</v>
      </c>
      <c r="L47" s="21"/>
      <c r="M47" s="21"/>
      <c r="N47" s="21"/>
      <c r="O47" s="59"/>
      <c r="P47" s="82"/>
    </row>
    <row r="48" spans="2:16" s="50" customFormat="1" ht="80.099999999999994" customHeight="1" x14ac:dyDescent="0.25">
      <c r="B48" s="64">
        <v>1</v>
      </c>
      <c r="C48" s="74" t="s">
        <v>173</v>
      </c>
      <c r="D48" s="75" t="s">
        <v>174</v>
      </c>
      <c r="E48" s="74" t="s">
        <v>6</v>
      </c>
      <c r="F48" s="74" t="s">
        <v>407</v>
      </c>
      <c r="G48" s="74" t="s">
        <v>34</v>
      </c>
      <c r="H48" s="65" t="s">
        <v>155</v>
      </c>
      <c r="I48" s="76" t="s">
        <v>133</v>
      </c>
      <c r="J48" s="77">
        <v>49306292.941176474</v>
      </c>
      <c r="K48" s="77">
        <v>41910349</v>
      </c>
      <c r="L48" s="43" t="s">
        <v>32</v>
      </c>
      <c r="M48" s="44" t="s">
        <v>134</v>
      </c>
      <c r="N48" s="74" t="s">
        <v>36</v>
      </c>
      <c r="O48" s="78" t="s">
        <v>408</v>
      </c>
      <c r="P48" s="87" t="s">
        <v>182</v>
      </c>
    </row>
    <row r="49" spans="2:16" s="50" customFormat="1" ht="80.099999999999994" customHeight="1" x14ac:dyDescent="0.25">
      <c r="B49" s="64">
        <f>B48+1</f>
        <v>2</v>
      </c>
      <c r="C49" s="74" t="s">
        <v>173</v>
      </c>
      <c r="D49" s="75" t="s">
        <v>174</v>
      </c>
      <c r="E49" s="74" t="s">
        <v>43</v>
      </c>
      <c r="F49" s="74" t="s">
        <v>409</v>
      </c>
      <c r="G49" s="74" t="s">
        <v>410</v>
      </c>
      <c r="H49" s="65" t="s">
        <v>155</v>
      </c>
      <c r="I49" s="76" t="s">
        <v>133</v>
      </c>
      <c r="J49" s="77">
        <v>24706450</v>
      </c>
      <c r="K49" s="77">
        <v>21000482.5</v>
      </c>
      <c r="L49" s="43" t="s">
        <v>32</v>
      </c>
      <c r="M49" s="44" t="s">
        <v>411</v>
      </c>
      <c r="N49" s="74" t="s">
        <v>136</v>
      </c>
      <c r="O49" s="78" t="s">
        <v>408</v>
      </c>
      <c r="P49" s="87" t="s">
        <v>183</v>
      </c>
    </row>
    <row r="50" spans="2:16" s="50" customFormat="1" ht="80.099999999999994" customHeight="1" x14ac:dyDescent="0.25">
      <c r="B50" s="64">
        <f t="shared" ref="B50:B71" si="4">B49+1</f>
        <v>3</v>
      </c>
      <c r="C50" s="74" t="s">
        <v>173</v>
      </c>
      <c r="D50" s="75" t="s">
        <v>174</v>
      </c>
      <c r="E50" s="74" t="s">
        <v>412</v>
      </c>
      <c r="F50" s="74" t="s">
        <v>413</v>
      </c>
      <c r="G50" s="74" t="s">
        <v>414</v>
      </c>
      <c r="H50" s="65" t="s">
        <v>155</v>
      </c>
      <c r="I50" s="76" t="s">
        <v>133</v>
      </c>
      <c r="J50" s="77">
        <v>62525778</v>
      </c>
      <c r="K50" s="77">
        <v>53146911.299999997</v>
      </c>
      <c r="L50" s="43" t="s">
        <v>32</v>
      </c>
      <c r="M50" s="44" t="s">
        <v>415</v>
      </c>
      <c r="N50" s="74" t="s">
        <v>135</v>
      </c>
      <c r="O50" s="78" t="s">
        <v>181</v>
      </c>
      <c r="P50" s="87" t="s">
        <v>183</v>
      </c>
    </row>
    <row r="51" spans="2:16" s="50" customFormat="1" ht="80.099999999999994" customHeight="1" x14ac:dyDescent="0.25">
      <c r="B51" s="64">
        <f t="shared" si="4"/>
        <v>4</v>
      </c>
      <c r="C51" s="74" t="s">
        <v>173</v>
      </c>
      <c r="D51" s="75" t="s">
        <v>174</v>
      </c>
      <c r="E51" s="74" t="s">
        <v>412</v>
      </c>
      <c r="F51" s="74" t="s">
        <v>416</v>
      </c>
      <c r="G51" s="74" t="s">
        <v>417</v>
      </c>
      <c r="H51" s="65" t="s">
        <v>155</v>
      </c>
      <c r="I51" s="76" t="s">
        <v>133</v>
      </c>
      <c r="J51" s="77">
        <v>51550000</v>
      </c>
      <c r="K51" s="77">
        <v>43817500</v>
      </c>
      <c r="L51" s="43" t="s">
        <v>32</v>
      </c>
      <c r="M51" s="44" t="s">
        <v>418</v>
      </c>
      <c r="N51" s="74" t="s">
        <v>136</v>
      </c>
      <c r="O51" s="78" t="s">
        <v>181</v>
      </c>
      <c r="P51" s="87" t="s">
        <v>183</v>
      </c>
    </row>
    <row r="52" spans="2:16" s="50" customFormat="1" ht="80.099999999999994" customHeight="1" x14ac:dyDescent="0.25">
      <c r="B52" s="64">
        <f t="shared" si="4"/>
        <v>5</v>
      </c>
      <c r="C52" s="74" t="s">
        <v>173</v>
      </c>
      <c r="D52" s="75" t="s">
        <v>174</v>
      </c>
      <c r="E52" s="74" t="s">
        <v>6</v>
      </c>
      <c r="F52" s="74" t="s">
        <v>419</v>
      </c>
      <c r="G52" s="74" t="s">
        <v>213</v>
      </c>
      <c r="H52" s="65" t="s">
        <v>155</v>
      </c>
      <c r="I52" s="76" t="s">
        <v>212</v>
      </c>
      <c r="J52" s="77">
        <v>48252123</v>
      </c>
      <c r="K52" s="77">
        <v>41014304.549999997</v>
      </c>
      <c r="L52" s="43" t="s">
        <v>32</v>
      </c>
      <c r="M52" s="44" t="s">
        <v>134</v>
      </c>
      <c r="N52" s="74" t="s">
        <v>36</v>
      </c>
      <c r="O52" s="78" t="s">
        <v>408</v>
      </c>
      <c r="P52" s="87" t="s">
        <v>182</v>
      </c>
    </row>
    <row r="53" spans="2:16" s="50" customFormat="1" ht="80.099999999999994" customHeight="1" x14ac:dyDescent="0.25">
      <c r="B53" s="64">
        <f t="shared" si="4"/>
        <v>6</v>
      </c>
      <c r="C53" s="74" t="s">
        <v>173</v>
      </c>
      <c r="D53" s="75" t="s">
        <v>174</v>
      </c>
      <c r="E53" s="74" t="s">
        <v>43</v>
      </c>
      <c r="F53" s="74" t="s">
        <v>420</v>
      </c>
      <c r="G53" s="74" t="s">
        <v>421</v>
      </c>
      <c r="H53" s="65" t="s">
        <v>155</v>
      </c>
      <c r="I53" s="76" t="s">
        <v>212</v>
      </c>
      <c r="J53" s="77">
        <v>23975850</v>
      </c>
      <c r="K53" s="77">
        <v>20379472.5</v>
      </c>
      <c r="L53" s="43" t="s">
        <v>32</v>
      </c>
      <c r="M53" s="44" t="s">
        <v>411</v>
      </c>
      <c r="N53" s="74" t="s">
        <v>136</v>
      </c>
      <c r="O53" s="78" t="s">
        <v>408</v>
      </c>
      <c r="P53" s="87" t="s">
        <v>183</v>
      </c>
    </row>
    <row r="54" spans="2:16" s="50" customFormat="1" ht="80.099999999999994" customHeight="1" x14ac:dyDescent="0.25">
      <c r="B54" s="64">
        <f t="shared" si="4"/>
        <v>7</v>
      </c>
      <c r="C54" s="74" t="s">
        <v>173</v>
      </c>
      <c r="D54" s="75" t="s">
        <v>174</v>
      </c>
      <c r="E54" s="74" t="s">
        <v>412</v>
      </c>
      <c r="F54" s="74" t="s">
        <v>422</v>
      </c>
      <c r="G54" s="74" t="s">
        <v>414</v>
      </c>
      <c r="H54" s="65" t="s">
        <v>155</v>
      </c>
      <c r="I54" s="76" t="s">
        <v>212</v>
      </c>
      <c r="J54" s="77">
        <v>62606614</v>
      </c>
      <c r="K54" s="77">
        <v>53215621.899999999</v>
      </c>
      <c r="L54" s="43" t="s">
        <v>32</v>
      </c>
      <c r="M54" s="44" t="s">
        <v>415</v>
      </c>
      <c r="N54" s="74" t="s">
        <v>135</v>
      </c>
      <c r="O54" s="78" t="s">
        <v>181</v>
      </c>
      <c r="P54" s="87" t="s">
        <v>183</v>
      </c>
    </row>
    <row r="55" spans="2:16" s="50" customFormat="1" ht="80.099999999999994" customHeight="1" x14ac:dyDescent="0.25">
      <c r="B55" s="64">
        <f t="shared" si="4"/>
        <v>8</v>
      </c>
      <c r="C55" s="74" t="s">
        <v>173</v>
      </c>
      <c r="D55" s="75" t="s">
        <v>174</v>
      </c>
      <c r="E55" s="74" t="s">
        <v>412</v>
      </c>
      <c r="F55" s="74" t="s">
        <v>423</v>
      </c>
      <c r="G55" s="74" t="s">
        <v>417</v>
      </c>
      <c r="H55" s="65" t="s">
        <v>155</v>
      </c>
      <c r="I55" s="76" t="s">
        <v>212</v>
      </c>
      <c r="J55" s="77">
        <v>49600000</v>
      </c>
      <c r="K55" s="77">
        <v>42160000</v>
      </c>
      <c r="L55" s="43" t="s">
        <v>32</v>
      </c>
      <c r="M55" s="44" t="s">
        <v>418</v>
      </c>
      <c r="N55" s="74" t="s">
        <v>136</v>
      </c>
      <c r="O55" s="78" t="s">
        <v>181</v>
      </c>
      <c r="P55" s="87" t="s">
        <v>183</v>
      </c>
    </row>
    <row r="56" spans="2:16" s="50" customFormat="1" ht="80.099999999999994" customHeight="1" x14ac:dyDescent="0.25">
      <c r="B56" s="64">
        <f t="shared" si="4"/>
        <v>9</v>
      </c>
      <c r="C56" s="74" t="s">
        <v>173</v>
      </c>
      <c r="D56" s="75" t="s">
        <v>174</v>
      </c>
      <c r="E56" s="74" t="s">
        <v>6</v>
      </c>
      <c r="F56" s="74" t="s">
        <v>424</v>
      </c>
      <c r="G56" s="74" t="s">
        <v>35</v>
      </c>
      <c r="H56" s="65" t="s">
        <v>155</v>
      </c>
      <c r="I56" s="76" t="s">
        <v>137</v>
      </c>
      <c r="J56" s="77">
        <v>36446154</v>
      </c>
      <c r="K56" s="77">
        <v>30979230.899999999</v>
      </c>
      <c r="L56" s="43" t="s">
        <v>32</v>
      </c>
      <c r="M56" s="44" t="s">
        <v>134</v>
      </c>
      <c r="N56" s="74" t="s">
        <v>36</v>
      </c>
      <c r="O56" s="78" t="s">
        <v>408</v>
      </c>
      <c r="P56" s="87" t="s">
        <v>182</v>
      </c>
    </row>
    <row r="57" spans="2:16" s="50" customFormat="1" ht="80.099999999999994" customHeight="1" x14ac:dyDescent="0.25">
      <c r="B57" s="64">
        <f t="shared" si="4"/>
        <v>10</v>
      </c>
      <c r="C57" s="74" t="s">
        <v>173</v>
      </c>
      <c r="D57" s="75" t="s">
        <v>174</v>
      </c>
      <c r="E57" s="74" t="s">
        <v>43</v>
      </c>
      <c r="F57" s="74" t="s">
        <v>425</v>
      </c>
      <c r="G57" s="74" t="s">
        <v>421</v>
      </c>
      <c r="H57" s="65" t="s">
        <v>155</v>
      </c>
      <c r="I57" s="76" t="s">
        <v>137</v>
      </c>
      <c r="J57" s="77">
        <v>20701201</v>
      </c>
      <c r="K57" s="77">
        <v>17596020.849999998</v>
      </c>
      <c r="L57" s="43" t="s">
        <v>32</v>
      </c>
      <c r="M57" s="44" t="s">
        <v>411</v>
      </c>
      <c r="N57" s="74" t="s">
        <v>136</v>
      </c>
      <c r="O57" s="78" t="s">
        <v>408</v>
      </c>
      <c r="P57" s="87" t="s">
        <v>183</v>
      </c>
    </row>
    <row r="58" spans="2:16" s="50" customFormat="1" ht="80.099999999999994" customHeight="1" x14ac:dyDescent="0.25">
      <c r="B58" s="64">
        <f t="shared" si="4"/>
        <v>11</v>
      </c>
      <c r="C58" s="74" t="s">
        <v>173</v>
      </c>
      <c r="D58" s="75" t="s">
        <v>174</v>
      </c>
      <c r="E58" s="74" t="s">
        <v>412</v>
      </c>
      <c r="F58" s="74" t="s">
        <v>426</v>
      </c>
      <c r="G58" s="74" t="s">
        <v>414</v>
      </c>
      <c r="H58" s="65" t="s">
        <v>155</v>
      </c>
      <c r="I58" s="76" t="s">
        <v>137</v>
      </c>
      <c r="J58" s="77">
        <v>41560049</v>
      </c>
      <c r="K58" s="77">
        <v>35326041.649999999</v>
      </c>
      <c r="L58" s="43" t="s">
        <v>32</v>
      </c>
      <c r="M58" s="44" t="s">
        <v>415</v>
      </c>
      <c r="N58" s="74" t="s">
        <v>135</v>
      </c>
      <c r="O58" s="78" t="s">
        <v>181</v>
      </c>
      <c r="P58" s="87" t="s">
        <v>183</v>
      </c>
    </row>
    <row r="59" spans="2:16" s="50" customFormat="1" ht="80.099999999999994" customHeight="1" x14ac:dyDescent="0.25">
      <c r="B59" s="64">
        <f t="shared" si="4"/>
        <v>12</v>
      </c>
      <c r="C59" s="74" t="s">
        <v>173</v>
      </c>
      <c r="D59" s="75" t="s">
        <v>174</v>
      </c>
      <c r="E59" s="74" t="s">
        <v>412</v>
      </c>
      <c r="F59" s="74" t="s">
        <v>427</v>
      </c>
      <c r="G59" s="74" t="s">
        <v>417</v>
      </c>
      <c r="H59" s="65" t="s">
        <v>155</v>
      </c>
      <c r="I59" s="76" t="s">
        <v>137</v>
      </c>
      <c r="J59" s="77">
        <v>41550000</v>
      </c>
      <c r="K59" s="77">
        <v>35317500</v>
      </c>
      <c r="L59" s="43" t="s">
        <v>32</v>
      </c>
      <c r="M59" s="44" t="s">
        <v>418</v>
      </c>
      <c r="N59" s="74" t="s">
        <v>136</v>
      </c>
      <c r="O59" s="78" t="s">
        <v>181</v>
      </c>
      <c r="P59" s="87" t="s">
        <v>183</v>
      </c>
    </row>
    <row r="60" spans="2:16" s="50" customFormat="1" ht="80.099999999999994" customHeight="1" x14ac:dyDescent="0.25">
      <c r="B60" s="64">
        <f t="shared" si="4"/>
        <v>13</v>
      </c>
      <c r="C60" s="74" t="s">
        <v>173</v>
      </c>
      <c r="D60" s="75" t="s">
        <v>174</v>
      </c>
      <c r="E60" s="74" t="s">
        <v>6</v>
      </c>
      <c r="F60" s="74" t="s">
        <v>428</v>
      </c>
      <c r="G60" s="74" t="s">
        <v>139</v>
      </c>
      <c r="H60" s="65" t="s">
        <v>155</v>
      </c>
      <c r="I60" s="76" t="s">
        <v>138</v>
      </c>
      <c r="J60" s="77">
        <v>22569050.117647063</v>
      </c>
      <c r="K60" s="77">
        <v>19183692.600000001</v>
      </c>
      <c r="L60" s="43" t="s">
        <v>32</v>
      </c>
      <c r="M60" s="44" t="s">
        <v>134</v>
      </c>
      <c r="N60" s="74" t="s">
        <v>36</v>
      </c>
      <c r="O60" s="78" t="s">
        <v>408</v>
      </c>
      <c r="P60" s="87" t="s">
        <v>182</v>
      </c>
    </row>
    <row r="61" spans="2:16" s="50" customFormat="1" ht="80.099999999999994" customHeight="1" x14ac:dyDescent="0.25">
      <c r="B61" s="64">
        <f t="shared" si="4"/>
        <v>14</v>
      </c>
      <c r="C61" s="74" t="s">
        <v>173</v>
      </c>
      <c r="D61" s="75" t="s">
        <v>174</v>
      </c>
      <c r="E61" s="74" t="s">
        <v>43</v>
      </c>
      <c r="F61" s="74" t="s">
        <v>429</v>
      </c>
      <c r="G61" s="74" t="s">
        <v>421</v>
      </c>
      <c r="H61" s="65" t="s">
        <v>155</v>
      </c>
      <c r="I61" s="76" t="s">
        <v>138</v>
      </c>
      <c r="J61" s="77">
        <v>14984921</v>
      </c>
      <c r="K61" s="77">
        <v>12737182.85</v>
      </c>
      <c r="L61" s="43" t="s">
        <v>32</v>
      </c>
      <c r="M61" s="44" t="s">
        <v>411</v>
      </c>
      <c r="N61" s="74" t="s">
        <v>136</v>
      </c>
      <c r="O61" s="78" t="s">
        <v>408</v>
      </c>
      <c r="P61" s="87" t="s">
        <v>183</v>
      </c>
    </row>
    <row r="62" spans="2:16" s="50" customFormat="1" ht="80.099999999999994" customHeight="1" x14ac:dyDescent="0.25">
      <c r="B62" s="64">
        <f t="shared" si="4"/>
        <v>15</v>
      </c>
      <c r="C62" s="74" t="s">
        <v>173</v>
      </c>
      <c r="D62" s="75" t="s">
        <v>174</v>
      </c>
      <c r="E62" s="74" t="s">
        <v>412</v>
      </c>
      <c r="F62" s="74" t="s">
        <v>430</v>
      </c>
      <c r="G62" s="74" t="s">
        <v>414</v>
      </c>
      <c r="H62" s="65" t="s">
        <v>155</v>
      </c>
      <c r="I62" s="76" t="s">
        <v>138</v>
      </c>
      <c r="J62" s="77">
        <v>30000000</v>
      </c>
      <c r="K62" s="77">
        <v>25500000</v>
      </c>
      <c r="L62" s="43" t="s">
        <v>32</v>
      </c>
      <c r="M62" s="44" t="s">
        <v>415</v>
      </c>
      <c r="N62" s="74" t="s">
        <v>135</v>
      </c>
      <c r="O62" s="78" t="s">
        <v>181</v>
      </c>
      <c r="P62" s="87" t="s">
        <v>183</v>
      </c>
    </row>
    <row r="63" spans="2:16" s="50" customFormat="1" ht="80.099999999999994" customHeight="1" x14ac:dyDescent="0.25">
      <c r="B63" s="64">
        <f t="shared" si="4"/>
        <v>16</v>
      </c>
      <c r="C63" s="74" t="s">
        <v>173</v>
      </c>
      <c r="D63" s="75" t="s">
        <v>174</v>
      </c>
      <c r="E63" s="74" t="s">
        <v>412</v>
      </c>
      <c r="F63" s="74" t="s">
        <v>431</v>
      </c>
      <c r="G63" s="74" t="s">
        <v>417</v>
      </c>
      <c r="H63" s="65" t="s">
        <v>155</v>
      </c>
      <c r="I63" s="76" t="s">
        <v>138</v>
      </c>
      <c r="J63" s="77">
        <v>30560000</v>
      </c>
      <c r="K63" s="77">
        <v>25976000</v>
      </c>
      <c r="L63" s="43" t="s">
        <v>32</v>
      </c>
      <c r="M63" s="44" t="s">
        <v>418</v>
      </c>
      <c r="N63" s="74" t="s">
        <v>136</v>
      </c>
      <c r="O63" s="78" t="s">
        <v>181</v>
      </c>
      <c r="P63" s="87" t="s">
        <v>183</v>
      </c>
    </row>
    <row r="64" spans="2:16" s="50" customFormat="1" ht="80.099999999999994" customHeight="1" x14ac:dyDescent="0.25">
      <c r="B64" s="64">
        <f t="shared" si="4"/>
        <v>17</v>
      </c>
      <c r="C64" s="74" t="s">
        <v>173</v>
      </c>
      <c r="D64" s="75" t="s">
        <v>174</v>
      </c>
      <c r="E64" s="74" t="s">
        <v>6</v>
      </c>
      <c r="F64" s="74" t="s">
        <v>432</v>
      </c>
      <c r="G64" s="74" t="s">
        <v>141</v>
      </c>
      <c r="H64" s="65" t="s">
        <v>155</v>
      </c>
      <c r="I64" s="76" t="s">
        <v>140</v>
      </c>
      <c r="J64" s="77">
        <v>27873431</v>
      </c>
      <c r="K64" s="77">
        <v>23692416.349999998</v>
      </c>
      <c r="L64" s="43" t="s">
        <v>32</v>
      </c>
      <c r="M64" s="44" t="s">
        <v>134</v>
      </c>
      <c r="N64" s="74" t="s">
        <v>36</v>
      </c>
      <c r="O64" s="78" t="s">
        <v>408</v>
      </c>
      <c r="P64" s="87" t="s">
        <v>182</v>
      </c>
    </row>
    <row r="65" spans="2:16" s="50" customFormat="1" ht="80.099999999999994" customHeight="1" x14ac:dyDescent="0.25">
      <c r="B65" s="64">
        <f t="shared" si="4"/>
        <v>18</v>
      </c>
      <c r="C65" s="74" t="s">
        <v>173</v>
      </c>
      <c r="D65" s="75" t="s">
        <v>174</v>
      </c>
      <c r="E65" s="74" t="s">
        <v>43</v>
      </c>
      <c r="F65" s="74" t="s">
        <v>433</v>
      </c>
      <c r="G65" s="74" t="s">
        <v>421</v>
      </c>
      <c r="H65" s="65" t="s">
        <v>155</v>
      </c>
      <c r="I65" s="76" t="s">
        <v>140</v>
      </c>
      <c r="J65" s="77">
        <v>12938860</v>
      </c>
      <c r="K65" s="77">
        <v>10998031</v>
      </c>
      <c r="L65" s="43" t="s">
        <v>32</v>
      </c>
      <c r="M65" s="44" t="s">
        <v>411</v>
      </c>
      <c r="N65" s="74" t="s">
        <v>136</v>
      </c>
      <c r="O65" s="78" t="s">
        <v>408</v>
      </c>
      <c r="P65" s="87" t="s">
        <v>183</v>
      </c>
    </row>
    <row r="66" spans="2:16" s="50" customFormat="1" ht="80.099999999999994" customHeight="1" x14ac:dyDescent="0.25">
      <c r="B66" s="64">
        <f t="shared" si="4"/>
        <v>19</v>
      </c>
      <c r="C66" s="74" t="s">
        <v>173</v>
      </c>
      <c r="D66" s="75" t="s">
        <v>174</v>
      </c>
      <c r="E66" s="74" t="s">
        <v>412</v>
      </c>
      <c r="F66" s="74" t="s">
        <v>434</v>
      </c>
      <c r="G66" s="74" t="s">
        <v>414</v>
      </c>
      <c r="H66" s="65" t="s">
        <v>155</v>
      </c>
      <c r="I66" s="76" t="s">
        <v>140</v>
      </c>
      <c r="J66" s="77">
        <v>23105000</v>
      </c>
      <c r="K66" s="77">
        <v>19639250</v>
      </c>
      <c r="L66" s="43" t="s">
        <v>32</v>
      </c>
      <c r="M66" s="44" t="s">
        <v>415</v>
      </c>
      <c r="N66" s="74" t="s">
        <v>135</v>
      </c>
      <c r="O66" s="78" t="s">
        <v>181</v>
      </c>
      <c r="P66" s="87" t="s">
        <v>183</v>
      </c>
    </row>
    <row r="67" spans="2:16" s="50" customFormat="1" ht="80.099999999999994" customHeight="1" x14ac:dyDescent="0.25">
      <c r="B67" s="64">
        <f t="shared" si="4"/>
        <v>20</v>
      </c>
      <c r="C67" s="74" t="s">
        <v>173</v>
      </c>
      <c r="D67" s="75" t="s">
        <v>174</v>
      </c>
      <c r="E67" s="74" t="s">
        <v>412</v>
      </c>
      <c r="F67" s="74" t="s">
        <v>435</v>
      </c>
      <c r="G67" s="74" t="s">
        <v>417</v>
      </c>
      <c r="H67" s="65" t="s">
        <v>155</v>
      </c>
      <c r="I67" s="76" t="s">
        <v>140</v>
      </c>
      <c r="J67" s="77">
        <v>33680000</v>
      </c>
      <c r="K67" s="77">
        <v>28628000</v>
      </c>
      <c r="L67" s="43" t="s">
        <v>32</v>
      </c>
      <c r="M67" s="44" t="s">
        <v>418</v>
      </c>
      <c r="N67" s="74" t="s">
        <v>136</v>
      </c>
      <c r="O67" s="78" t="s">
        <v>181</v>
      </c>
      <c r="P67" s="87" t="s">
        <v>183</v>
      </c>
    </row>
    <row r="68" spans="2:16" s="50" customFormat="1" ht="80.099999999999994" customHeight="1" x14ac:dyDescent="0.25">
      <c r="B68" s="64">
        <f t="shared" si="4"/>
        <v>21</v>
      </c>
      <c r="C68" s="74" t="s">
        <v>173</v>
      </c>
      <c r="D68" s="75" t="s">
        <v>174</v>
      </c>
      <c r="E68" s="74" t="s">
        <v>6</v>
      </c>
      <c r="F68" s="74" t="s">
        <v>436</v>
      </c>
      <c r="G68" s="74" t="s">
        <v>143</v>
      </c>
      <c r="H68" s="65" t="s">
        <v>155</v>
      </c>
      <c r="I68" s="76" t="s">
        <v>142</v>
      </c>
      <c r="J68" s="77">
        <v>22374329.882352944</v>
      </c>
      <c r="K68" s="77">
        <v>19018180.400000002</v>
      </c>
      <c r="L68" s="43" t="s">
        <v>32</v>
      </c>
      <c r="M68" s="44" t="s">
        <v>134</v>
      </c>
      <c r="N68" s="74" t="s">
        <v>36</v>
      </c>
      <c r="O68" s="78" t="s">
        <v>408</v>
      </c>
      <c r="P68" s="87" t="s">
        <v>182</v>
      </c>
    </row>
    <row r="69" spans="2:16" s="50" customFormat="1" ht="80.099999999999994" customHeight="1" x14ac:dyDescent="0.25">
      <c r="B69" s="64">
        <f t="shared" si="4"/>
        <v>22</v>
      </c>
      <c r="C69" s="74" t="s">
        <v>173</v>
      </c>
      <c r="D69" s="75" t="s">
        <v>174</v>
      </c>
      <c r="E69" s="74" t="s">
        <v>43</v>
      </c>
      <c r="F69" s="74" t="s">
        <v>437</v>
      </c>
      <c r="G69" s="74" t="s">
        <v>421</v>
      </c>
      <c r="H69" s="65" t="s">
        <v>155</v>
      </c>
      <c r="I69" s="76" t="s">
        <v>142</v>
      </c>
      <c r="J69" s="77">
        <v>13171585</v>
      </c>
      <c r="K69" s="77">
        <v>11195847.25</v>
      </c>
      <c r="L69" s="43" t="s">
        <v>32</v>
      </c>
      <c r="M69" s="44" t="s">
        <v>411</v>
      </c>
      <c r="N69" s="74" t="s">
        <v>136</v>
      </c>
      <c r="O69" s="78" t="s">
        <v>408</v>
      </c>
      <c r="P69" s="87" t="s">
        <v>183</v>
      </c>
    </row>
    <row r="70" spans="2:16" s="50" customFormat="1" ht="80.099999999999994" customHeight="1" x14ac:dyDescent="0.25">
      <c r="B70" s="64">
        <f t="shared" si="4"/>
        <v>23</v>
      </c>
      <c r="C70" s="65" t="s">
        <v>173</v>
      </c>
      <c r="D70" s="67" t="s">
        <v>174</v>
      </c>
      <c r="E70" s="65" t="s">
        <v>412</v>
      </c>
      <c r="F70" s="65" t="s">
        <v>438</v>
      </c>
      <c r="G70" s="65" t="s">
        <v>414</v>
      </c>
      <c r="H70" s="65" t="s">
        <v>155</v>
      </c>
      <c r="I70" s="79" t="s">
        <v>142</v>
      </c>
      <c r="J70" s="80">
        <v>31300725</v>
      </c>
      <c r="K70" s="80">
        <v>26605616.25</v>
      </c>
      <c r="L70" s="45" t="s">
        <v>32</v>
      </c>
      <c r="M70" s="45" t="s">
        <v>415</v>
      </c>
      <c r="N70" s="45" t="s">
        <v>135</v>
      </c>
      <c r="O70" s="72" t="s">
        <v>181</v>
      </c>
      <c r="P70" s="88" t="s">
        <v>183</v>
      </c>
    </row>
    <row r="71" spans="2:16" s="50" customFormat="1" ht="80.099999999999994" customHeight="1" x14ac:dyDescent="0.25">
      <c r="B71" s="64">
        <f t="shared" si="4"/>
        <v>24</v>
      </c>
      <c r="C71" s="65" t="s">
        <v>173</v>
      </c>
      <c r="D71" s="67" t="s">
        <v>174</v>
      </c>
      <c r="E71" s="65" t="s">
        <v>412</v>
      </c>
      <c r="F71" s="65" t="s">
        <v>439</v>
      </c>
      <c r="G71" s="65" t="s">
        <v>417</v>
      </c>
      <c r="H71" s="65" t="s">
        <v>155</v>
      </c>
      <c r="I71" s="79" t="s">
        <v>142</v>
      </c>
      <c r="J71" s="80">
        <v>24440000</v>
      </c>
      <c r="K71" s="80">
        <v>20774000</v>
      </c>
      <c r="L71" s="43" t="s">
        <v>32</v>
      </c>
      <c r="M71" s="45" t="s">
        <v>418</v>
      </c>
      <c r="N71" s="45" t="s">
        <v>136</v>
      </c>
      <c r="O71" s="72" t="s">
        <v>181</v>
      </c>
      <c r="P71" s="88" t="s">
        <v>183</v>
      </c>
    </row>
    <row r="72" spans="2:16" s="51" customFormat="1" ht="80.099999999999994" customHeight="1" x14ac:dyDescent="0.25">
      <c r="B72" s="34">
        <v>24</v>
      </c>
      <c r="C72" s="21" t="s">
        <v>173</v>
      </c>
      <c r="D72" s="21" t="s">
        <v>174</v>
      </c>
      <c r="E72" s="21" t="s">
        <v>542</v>
      </c>
      <c r="F72" s="21"/>
      <c r="G72" s="21"/>
      <c r="H72" s="22"/>
      <c r="I72" s="21"/>
      <c r="J72" s="23">
        <f>SUM(J48:J71)</f>
        <v>799778413.94117653</v>
      </c>
      <c r="K72" s="23">
        <f>SUM(K48:K71)</f>
        <v>679811651.85000002</v>
      </c>
      <c r="L72" s="21"/>
      <c r="M72" s="21"/>
      <c r="N72" s="21"/>
      <c r="O72" s="59"/>
      <c r="P72" s="82"/>
    </row>
    <row r="73" spans="2:16" s="50" customFormat="1" ht="80.099999999999994" customHeight="1" x14ac:dyDescent="0.25">
      <c r="B73" s="64">
        <v>1</v>
      </c>
      <c r="C73" s="65" t="s">
        <v>348</v>
      </c>
      <c r="D73" s="65" t="s">
        <v>551</v>
      </c>
      <c r="E73" s="65" t="s">
        <v>149</v>
      </c>
      <c r="F73" s="65" t="s">
        <v>352</v>
      </c>
      <c r="G73" s="65" t="s">
        <v>353</v>
      </c>
      <c r="H73" s="65" t="s">
        <v>404</v>
      </c>
      <c r="I73" s="65" t="s">
        <v>349</v>
      </c>
      <c r="J73" s="49">
        <v>22549252.07</v>
      </c>
      <c r="K73" s="49">
        <v>19166864.260000002</v>
      </c>
      <c r="L73" s="65" t="s">
        <v>24</v>
      </c>
      <c r="M73" s="65" t="s">
        <v>576</v>
      </c>
      <c r="N73" s="65" t="s">
        <v>21</v>
      </c>
      <c r="O73" s="69">
        <v>45366</v>
      </c>
      <c r="P73" s="84">
        <v>45427</v>
      </c>
    </row>
    <row r="74" spans="2:16" s="50" customFormat="1" ht="80.099999999999994" customHeight="1" x14ac:dyDescent="0.25">
      <c r="B74" s="64">
        <f>B73+1</f>
        <v>2</v>
      </c>
      <c r="C74" s="65" t="s">
        <v>348</v>
      </c>
      <c r="D74" s="65" t="s">
        <v>551</v>
      </c>
      <c r="E74" s="65" t="s">
        <v>149</v>
      </c>
      <c r="F74" s="65" t="s">
        <v>352</v>
      </c>
      <c r="G74" s="65" t="s">
        <v>354</v>
      </c>
      <c r="H74" s="65" t="s">
        <v>404</v>
      </c>
      <c r="I74" s="65" t="s">
        <v>349</v>
      </c>
      <c r="J74" s="49">
        <v>34000000</v>
      </c>
      <c r="K74" s="49">
        <v>28900000</v>
      </c>
      <c r="L74" s="65" t="s">
        <v>24</v>
      </c>
      <c r="M74" s="65" t="s">
        <v>355</v>
      </c>
      <c r="N74" s="65" t="s">
        <v>21</v>
      </c>
      <c r="O74" s="69">
        <v>45301</v>
      </c>
      <c r="P74" s="84">
        <v>45412</v>
      </c>
    </row>
    <row r="75" spans="2:16" s="50" customFormat="1" ht="80.099999999999994" customHeight="1" x14ac:dyDescent="0.25">
      <c r="B75" s="64">
        <f t="shared" ref="B75:B96" si="5">B74+1</f>
        <v>3</v>
      </c>
      <c r="C75" s="65" t="s">
        <v>348</v>
      </c>
      <c r="D75" s="65" t="s">
        <v>551</v>
      </c>
      <c r="E75" s="65" t="s">
        <v>149</v>
      </c>
      <c r="F75" s="65" t="s">
        <v>352</v>
      </c>
      <c r="G75" s="65" t="s">
        <v>354</v>
      </c>
      <c r="H75" s="65" t="s">
        <v>404</v>
      </c>
      <c r="I75" s="65" t="s">
        <v>351</v>
      </c>
      <c r="J75" s="49">
        <v>8500000</v>
      </c>
      <c r="K75" s="49">
        <v>3400000</v>
      </c>
      <c r="L75" s="65" t="s">
        <v>24</v>
      </c>
      <c r="M75" s="65" t="s">
        <v>355</v>
      </c>
      <c r="N75" s="65" t="s">
        <v>21</v>
      </c>
      <c r="O75" s="69">
        <v>45301</v>
      </c>
      <c r="P75" s="84">
        <v>45412</v>
      </c>
    </row>
    <row r="76" spans="2:16" s="50" customFormat="1" ht="80.099999999999994" customHeight="1" x14ac:dyDescent="0.25">
      <c r="B76" s="64">
        <f t="shared" si="5"/>
        <v>4</v>
      </c>
      <c r="C76" s="65" t="s">
        <v>348</v>
      </c>
      <c r="D76" s="65" t="s">
        <v>551</v>
      </c>
      <c r="E76" s="65" t="s">
        <v>149</v>
      </c>
      <c r="F76" s="65" t="s">
        <v>352</v>
      </c>
      <c r="G76" s="65" t="s">
        <v>356</v>
      </c>
      <c r="H76" s="65" t="s">
        <v>404</v>
      </c>
      <c r="I76" s="65" t="s">
        <v>349</v>
      </c>
      <c r="J76" s="49">
        <v>32000000</v>
      </c>
      <c r="K76" s="49">
        <v>27200000</v>
      </c>
      <c r="L76" s="65" t="s">
        <v>24</v>
      </c>
      <c r="M76" s="65" t="s">
        <v>357</v>
      </c>
      <c r="N76" s="65" t="s">
        <v>21</v>
      </c>
      <c r="O76" s="69">
        <v>45301</v>
      </c>
      <c r="P76" s="84">
        <v>45412</v>
      </c>
    </row>
    <row r="77" spans="2:16" s="50" customFormat="1" ht="80.099999999999994" customHeight="1" x14ac:dyDescent="0.25">
      <c r="B77" s="64">
        <f t="shared" si="5"/>
        <v>5</v>
      </c>
      <c r="C77" s="65" t="s">
        <v>348</v>
      </c>
      <c r="D77" s="65" t="s">
        <v>551</v>
      </c>
      <c r="E77" s="65" t="s">
        <v>149</v>
      </c>
      <c r="F77" s="65" t="s">
        <v>352</v>
      </c>
      <c r="G77" s="65" t="s">
        <v>356</v>
      </c>
      <c r="H77" s="65" t="s">
        <v>404</v>
      </c>
      <c r="I77" s="65" t="s">
        <v>351</v>
      </c>
      <c r="J77" s="49">
        <v>4000000</v>
      </c>
      <c r="K77" s="49">
        <v>1600000</v>
      </c>
      <c r="L77" s="65" t="s">
        <v>24</v>
      </c>
      <c r="M77" s="65" t="s">
        <v>357</v>
      </c>
      <c r="N77" s="65" t="s">
        <v>21</v>
      </c>
      <c r="O77" s="69">
        <v>45301</v>
      </c>
      <c r="P77" s="84">
        <v>45412</v>
      </c>
    </row>
    <row r="78" spans="2:16" s="50" customFormat="1" ht="80.099999999999994" customHeight="1" x14ac:dyDescent="0.25">
      <c r="B78" s="64">
        <f t="shared" si="5"/>
        <v>6</v>
      </c>
      <c r="C78" s="65" t="s">
        <v>348</v>
      </c>
      <c r="D78" s="65" t="s">
        <v>551</v>
      </c>
      <c r="E78" s="65" t="s">
        <v>149</v>
      </c>
      <c r="F78" s="65" t="s">
        <v>352</v>
      </c>
      <c r="G78" s="65" t="s">
        <v>358</v>
      </c>
      <c r="H78" s="65" t="s">
        <v>404</v>
      </c>
      <c r="I78" s="65" t="s">
        <v>349</v>
      </c>
      <c r="J78" s="49">
        <v>30000000</v>
      </c>
      <c r="K78" s="49">
        <v>25500000</v>
      </c>
      <c r="L78" s="65" t="s">
        <v>24</v>
      </c>
      <c r="M78" s="65" t="s">
        <v>359</v>
      </c>
      <c r="N78" s="65" t="s">
        <v>21</v>
      </c>
      <c r="O78" s="69">
        <v>45352</v>
      </c>
      <c r="P78" s="84">
        <v>45412</v>
      </c>
    </row>
    <row r="79" spans="2:16" s="50" customFormat="1" ht="80.099999999999994" customHeight="1" x14ac:dyDescent="0.25">
      <c r="B79" s="64">
        <f t="shared" si="5"/>
        <v>7</v>
      </c>
      <c r="C79" s="65" t="s">
        <v>348</v>
      </c>
      <c r="D79" s="65" t="s">
        <v>551</v>
      </c>
      <c r="E79" s="65" t="s">
        <v>149</v>
      </c>
      <c r="F79" s="65" t="s">
        <v>352</v>
      </c>
      <c r="G79" s="65" t="s">
        <v>358</v>
      </c>
      <c r="H79" s="65" t="s">
        <v>404</v>
      </c>
      <c r="I79" s="65" t="s">
        <v>351</v>
      </c>
      <c r="J79" s="49">
        <v>6000000</v>
      </c>
      <c r="K79" s="49">
        <v>2400000</v>
      </c>
      <c r="L79" s="65" t="s">
        <v>24</v>
      </c>
      <c r="M79" s="65" t="s">
        <v>359</v>
      </c>
      <c r="N79" s="65" t="s">
        <v>21</v>
      </c>
      <c r="O79" s="69">
        <v>45352</v>
      </c>
      <c r="P79" s="84">
        <v>45412</v>
      </c>
    </row>
    <row r="80" spans="2:16" s="50" customFormat="1" ht="80.099999999999994" customHeight="1" x14ac:dyDescent="0.25">
      <c r="B80" s="64">
        <f t="shared" si="5"/>
        <v>8</v>
      </c>
      <c r="C80" s="65" t="s">
        <v>348</v>
      </c>
      <c r="D80" s="65" t="s">
        <v>551</v>
      </c>
      <c r="E80" s="65" t="s">
        <v>149</v>
      </c>
      <c r="F80" s="65" t="s">
        <v>352</v>
      </c>
      <c r="G80" s="65" t="s">
        <v>360</v>
      </c>
      <c r="H80" s="65" t="s">
        <v>404</v>
      </c>
      <c r="I80" s="65" t="s">
        <v>349</v>
      </c>
      <c r="J80" s="49">
        <v>43283297.390000001</v>
      </c>
      <c r="K80" s="49">
        <v>36790802.781500004</v>
      </c>
      <c r="L80" s="65" t="s">
        <v>24</v>
      </c>
      <c r="M80" s="65" t="s">
        <v>361</v>
      </c>
      <c r="N80" s="65" t="s">
        <v>20</v>
      </c>
      <c r="O80" s="69">
        <v>45323</v>
      </c>
      <c r="P80" s="84">
        <v>45352</v>
      </c>
    </row>
    <row r="81" spans="2:16" s="50" customFormat="1" ht="80.099999999999994" customHeight="1" x14ac:dyDescent="0.25">
      <c r="B81" s="64">
        <f t="shared" si="5"/>
        <v>9</v>
      </c>
      <c r="C81" s="65" t="s">
        <v>348</v>
      </c>
      <c r="D81" s="65" t="s">
        <v>551</v>
      </c>
      <c r="E81" s="65" t="s">
        <v>149</v>
      </c>
      <c r="F81" s="65" t="s">
        <v>362</v>
      </c>
      <c r="G81" s="65" t="s">
        <v>363</v>
      </c>
      <c r="H81" s="65" t="s">
        <v>404</v>
      </c>
      <c r="I81" s="65" t="s">
        <v>350</v>
      </c>
      <c r="J81" s="49">
        <v>5566000</v>
      </c>
      <c r="K81" s="49">
        <v>4496696.7655060003</v>
      </c>
      <c r="L81" s="65" t="s">
        <v>38</v>
      </c>
      <c r="M81" s="65" t="s">
        <v>364</v>
      </c>
      <c r="N81" s="65" t="s">
        <v>21</v>
      </c>
      <c r="O81" s="69">
        <v>45314</v>
      </c>
      <c r="P81" s="84">
        <v>45359</v>
      </c>
    </row>
    <row r="82" spans="2:16" s="50" customFormat="1" ht="80.099999999999994" customHeight="1" x14ac:dyDescent="0.25">
      <c r="B82" s="64">
        <f t="shared" si="5"/>
        <v>10</v>
      </c>
      <c r="C82" s="65" t="s">
        <v>348</v>
      </c>
      <c r="D82" s="65" t="s">
        <v>551</v>
      </c>
      <c r="E82" s="65" t="s">
        <v>149</v>
      </c>
      <c r="F82" s="65" t="s">
        <v>362</v>
      </c>
      <c r="G82" s="65" t="s">
        <v>365</v>
      </c>
      <c r="H82" s="65" t="s">
        <v>404</v>
      </c>
      <c r="I82" s="65" t="s">
        <v>350</v>
      </c>
      <c r="J82" s="49">
        <v>8120000</v>
      </c>
      <c r="K82" s="49">
        <v>6560039.1189200003</v>
      </c>
      <c r="L82" s="65" t="s">
        <v>38</v>
      </c>
      <c r="M82" s="65" t="s">
        <v>366</v>
      </c>
      <c r="N82" s="65" t="s">
        <v>20</v>
      </c>
      <c r="O82" s="69">
        <v>45323</v>
      </c>
      <c r="P82" s="84">
        <v>45383</v>
      </c>
    </row>
    <row r="83" spans="2:16" s="50" customFormat="1" ht="80.099999999999994" customHeight="1" x14ac:dyDescent="0.25">
      <c r="B83" s="64">
        <f t="shared" si="5"/>
        <v>11</v>
      </c>
      <c r="C83" s="65" t="s">
        <v>348</v>
      </c>
      <c r="D83" s="65" t="s">
        <v>551</v>
      </c>
      <c r="E83" s="65" t="s">
        <v>149</v>
      </c>
      <c r="F83" s="65" t="s">
        <v>367</v>
      </c>
      <c r="G83" s="65" t="s">
        <v>368</v>
      </c>
      <c r="H83" s="65" t="s">
        <v>404</v>
      </c>
      <c r="I83" s="65" t="s">
        <v>350</v>
      </c>
      <c r="J83" s="49">
        <v>6600000</v>
      </c>
      <c r="K83" s="49">
        <v>5332051.5005999999</v>
      </c>
      <c r="L83" s="65" t="s">
        <v>38</v>
      </c>
      <c r="M83" s="65" t="s">
        <v>247</v>
      </c>
      <c r="N83" s="65" t="s">
        <v>21</v>
      </c>
      <c r="O83" s="69">
        <v>45323</v>
      </c>
      <c r="P83" s="84">
        <v>45383</v>
      </c>
    </row>
    <row r="84" spans="2:16" s="50" customFormat="1" ht="80.099999999999994" customHeight="1" x14ac:dyDescent="0.25">
      <c r="B84" s="64">
        <f t="shared" si="5"/>
        <v>12</v>
      </c>
      <c r="C84" s="65" t="s">
        <v>348</v>
      </c>
      <c r="D84" s="65" t="s">
        <v>551</v>
      </c>
      <c r="E84" s="65" t="s">
        <v>149</v>
      </c>
      <c r="F84" s="65" t="s">
        <v>369</v>
      </c>
      <c r="G84" s="65" t="s">
        <v>370</v>
      </c>
      <c r="H84" s="65" t="s">
        <v>405</v>
      </c>
      <c r="I84" s="65" t="s">
        <v>349</v>
      </c>
      <c r="J84" s="49">
        <v>22000000</v>
      </c>
      <c r="K84" s="49">
        <v>18700000</v>
      </c>
      <c r="L84" s="65" t="s">
        <v>24</v>
      </c>
      <c r="M84" s="65" t="s">
        <v>371</v>
      </c>
      <c r="N84" s="65" t="s">
        <v>21</v>
      </c>
      <c r="O84" s="69">
        <v>45352</v>
      </c>
      <c r="P84" s="84">
        <v>45412</v>
      </c>
    </row>
    <row r="85" spans="2:16" s="50" customFormat="1" ht="80.099999999999994" customHeight="1" x14ac:dyDescent="0.25">
      <c r="B85" s="64">
        <f t="shared" si="5"/>
        <v>13</v>
      </c>
      <c r="C85" s="65" t="s">
        <v>348</v>
      </c>
      <c r="D85" s="65" t="s">
        <v>551</v>
      </c>
      <c r="E85" s="65" t="s">
        <v>149</v>
      </c>
      <c r="F85" s="65" t="s">
        <v>372</v>
      </c>
      <c r="G85" s="65" t="s">
        <v>373</v>
      </c>
      <c r="H85" s="65" t="s">
        <v>404</v>
      </c>
      <c r="I85" s="65" t="s">
        <v>350</v>
      </c>
      <c r="J85" s="49">
        <v>15000000</v>
      </c>
      <c r="K85" s="49">
        <v>12118298.865</v>
      </c>
      <c r="L85" s="65" t="s">
        <v>38</v>
      </c>
      <c r="M85" s="65" t="s">
        <v>374</v>
      </c>
      <c r="N85" s="65" t="s">
        <v>21</v>
      </c>
      <c r="O85" s="69">
        <v>45301</v>
      </c>
      <c r="P85" s="84">
        <v>45350</v>
      </c>
    </row>
    <row r="86" spans="2:16" s="50" customFormat="1" ht="80.099999999999994" customHeight="1" x14ac:dyDescent="0.25">
      <c r="B86" s="64">
        <f t="shared" si="5"/>
        <v>14</v>
      </c>
      <c r="C86" s="65" t="s">
        <v>348</v>
      </c>
      <c r="D86" s="65" t="s">
        <v>551</v>
      </c>
      <c r="E86" s="65" t="s">
        <v>149</v>
      </c>
      <c r="F86" s="65" t="s">
        <v>376</v>
      </c>
      <c r="G86" s="65" t="s">
        <v>377</v>
      </c>
      <c r="H86" s="65" t="s">
        <v>405</v>
      </c>
      <c r="I86" s="65" t="s">
        <v>349</v>
      </c>
      <c r="J86" s="49">
        <v>35425842.479999997</v>
      </c>
      <c r="K86" s="49">
        <v>30111966.107999995</v>
      </c>
      <c r="L86" s="65" t="s">
        <v>24</v>
      </c>
      <c r="M86" s="65" t="s">
        <v>248</v>
      </c>
      <c r="N86" s="65" t="s">
        <v>20</v>
      </c>
      <c r="O86" s="69">
        <v>45323</v>
      </c>
      <c r="P86" s="84">
        <v>45352</v>
      </c>
    </row>
    <row r="87" spans="2:16" s="50" customFormat="1" ht="80.099999999999994" customHeight="1" x14ac:dyDescent="0.25">
      <c r="B87" s="64">
        <f t="shared" si="5"/>
        <v>15</v>
      </c>
      <c r="C87" s="65" t="s">
        <v>348</v>
      </c>
      <c r="D87" s="65" t="s">
        <v>551</v>
      </c>
      <c r="E87" s="65" t="s">
        <v>149</v>
      </c>
      <c r="F87" s="65" t="s">
        <v>376</v>
      </c>
      <c r="G87" s="65" t="s">
        <v>378</v>
      </c>
      <c r="H87" s="65" t="s">
        <v>405</v>
      </c>
      <c r="I87" s="65" t="s">
        <v>349</v>
      </c>
      <c r="J87" s="49">
        <v>11942440.109999999</v>
      </c>
      <c r="K87" s="49">
        <v>10151074.093499999</v>
      </c>
      <c r="L87" s="65" t="s">
        <v>24</v>
      </c>
      <c r="M87" s="65" t="s">
        <v>379</v>
      </c>
      <c r="N87" s="65" t="s">
        <v>20</v>
      </c>
      <c r="O87" s="69">
        <v>45323</v>
      </c>
      <c r="P87" s="84">
        <v>45352</v>
      </c>
    </row>
    <row r="88" spans="2:16" s="50" customFormat="1" ht="80.099999999999994" customHeight="1" x14ac:dyDescent="0.25">
      <c r="B88" s="64">
        <f t="shared" si="5"/>
        <v>16</v>
      </c>
      <c r="C88" s="65" t="s">
        <v>348</v>
      </c>
      <c r="D88" s="65" t="s">
        <v>551</v>
      </c>
      <c r="E88" s="65" t="s">
        <v>149</v>
      </c>
      <c r="F88" s="65" t="s">
        <v>376</v>
      </c>
      <c r="G88" s="65" t="s">
        <v>380</v>
      </c>
      <c r="H88" s="65" t="s">
        <v>404</v>
      </c>
      <c r="I88" s="65" t="s">
        <v>349</v>
      </c>
      <c r="J88" s="49">
        <v>19535949.079999998</v>
      </c>
      <c r="K88" s="49">
        <v>16605556.717999998</v>
      </c>
      <c r="L88" s="65" t="s">
        <v>24</v>
      </c>
      <c r="M88" s="65" t="s">
        <v>381</v>
      </c>
      <c r="N88" s="65" t="s">
        <v>20</v>
      </c>
      <c r="O88" s="69">
        <v>45323</v>
      </c>
      <c r="P88" s="84">
        <v>45352</v>
      </c>
    </row>
    <row r="89" spans="2:16" s="50" customFormat="1" ht="80.099999999999994" customHeight="1" x14ac:dyDescent="0.25">
      <c r="B89" s="64">
        <f t="shared" si="5"/>
        <v>17</v>
      </c>
      <c r="C89" s="65" t="s">
        <v>348</v>
      </c>
      <c r="D89" s="65" t="s">
        <v>551</v>
      </c>
      <c r="E89" s="65" t="s">
        <v>149</v>
      </c>
      <c r="F89" s="65" t="s">
        <v>376</v>
      </c>
      <c r="G89" s="65" t="s">
        <v>382</v>
      </c>
      <c r="H89" s="65" t="s">
        <v>404</v>
      </c>
      <c r="I89" s="65" t="s">
        <v>349</v>
      </c>
      <c r="J89" s="49">
        <v>30566984</v>
      </c>
      <c r="K89" s="49">
        <v>25981936.399999999</v>
      </c>
      <c r="L89" s="65" t="s">
        <v>24</v>
      </c>
      <c r="M89" s="65" t="s">
        <v>383</v>
      </c>
      <c r="N89" s="65" t="s">
        <v>20</v>
      </c>
      <c r="O89" s="69">
        <v>45323</v>
      </c>
      <c r="P89" s="84">
        <v>45352</v>
      </c>
    </row>
    <row r="90" spans="2:16" s="50" customFormat="1" ht="80.099999999999994" customHeight="1" x14ac:dyDescent="0.25">
      <c r="B90" s="64">
        <f t="shared" si="5"/>
        <v>18</v>
      </c>
      <c r="C90" s="65" t="s">
        <v>348</v>
      </c>
      <c r="D90" s="65" t="s">
        <v>551</v>
      </c>
      <c r="E90" s="65" t="s">
        <v>149</v>
      </c>
      <c r="F90" s="65" t="s">
        <v>384</v>
      </c>
      <c r="G90" s="65" t="s">
        <v>385</v>
      </c>
      <c r="H90" s="65" t="s">
        <v>406</v>
      </c>
      <c r="I90" s="65" t="s">
        <v>350</v>
      </c>
      <c r="J90" s="49">
        <v>90000000</v>
      </c>
      <c r="K90" s="49">
        <v>45694677.266792655</v>
      </c>
      <c r="L90" s="65" t="s">
        <v>24</v>
      </c>
      <c r="M90" s="65" t="s">
        <v>386</v>
      </c>
      <c r="N90" s="65" t="s">
        <v>375</v>
      </c>
      <c r="O90" s="69">
        <v>45334</v>
      </c>
      <c r="P90" s="84">
        <v>45397</v>
      </c>
    </row>
    <row r="91" spans="2:16" s="50" customFormat="1" ht="80.099999999999994" customHeight="1" x14ac:dyDescent="0.25">
      <c r="B91" s="64">
        <f t="shared" si="5"/>
        <v>19</v>
      </c>
      <c r="C91" s="65" t="s">
        <v>348</v>
      </c>
      <c r="D91" s="65" t="s">
        <v>551</v>
      </c>
      <c r="E91" s="65" t="s">
        <v>149</v>
      </c>
      <c r="F91" s="65" t="s">
        <v>156</v>
      </c>
      <c r="G91" s="65" t="s">
        <v>151</v>
      </c>
      <c r="H91" s="65" t="s">
        <v>406</v>
      </c>
      <c r="I91" s="65" t="s">
        <v>350</v>
      </c>
      <c r="J91" s="49">
        <v>85000000</v>
      </c>
      <c r="K91" s="49">
        <v>43156084.085304178</v>
      </c>
      <c r="L91" s="65" t="s">
        <v>24</v>
      </c>
      <c r="M91" s="65" t="s">
        <v>157</v>
      </c>
      <c r="N91" s="65" t="s">
        <v>375</v>
      </c>
      <c r="O91" s="69">
        <v>45334</v>
      </c>
      <c r="P91" s="84">
        <v>45397</v>
      </c>
    </row>
    <row r="92" spans="2:16" s="50" customFormat="1" ht="80.099999999999994" customHeight="1" x14ac:dyDescent="0.25">
      <c r="B92" s="64">
        <f t="shared" si="5"/>
        <v>20</v>
      </c>
      <c r="C92" s="65" t="s">
        <v>348</v>
      </c>
      <c r="D92" s="65" t="s">
        <v>551</v>
      </c>
      <c r="E92" s="65" t="s">
        <v>149</v>
      </c>
      <c r="F92" s="65" t="s">
        <v>245</v>
      </c>
      <c r="G92" s="65" t="s">
        <v>246</v>
      </c>
      <c r="H92" s="65" t="s">
        <v>406</v>
      </c>
      <c r="I92" s="65" t="s">
        <v>350</v>
      </c>
      <c r="J92" s="49">
        <v>35000000</v>
      </c>
      <c r="K92" s="49">
        <v>17770152.270419367</v>
      </c>
      <c r="L92" s="65" t="s">
        <v>24</v>
      </c>
      <c r="M92" s="65" t="s">
        <v>249</v>
      </c>
      <c r="N92" s="65" t="s">
        <v>375</v>
      </c>
      <c r="O92" s="69">
        <v>45334</v>
      </c>
      <c r="P92" s="84">
        <v>45397</v>
      </c>
    </row>
    <row r="93" spans="2:16" s="50" customFormat="1" ht="80.099999999999994" customHeight="1" x14ac:dyDescent="0.25">
      <c r="B93" s="64">
        <f t="shared" si="5"/>
        <v>21</v>
      </c>
      <c r="C93" s="65" t="s">
        <v>348</v>
      </c>
      <c r="D93" s="65" t="s">
        <v>551</v>
      </c>
      <c r="E93" s="65" t="s">
        <v>149</v>
      </c>
      <c r="F93" s="65" t="s">
        <v>387</v>
      </c>
      <c r="G93" s="65" t="s">
        <v>388</v>
      </c>
      <c r="H93" s="65" t="s">
        <v>404</v>
      </c>
      <c r="I93" s="65" t="s">
        <v>349</v>
      </c>
      <c r="J93" s="49">
        <v>33567034.530000001</v>
      </c>
      <c r="K93" s="49">
        <v>28531979.350500003</v>
      </c>
      <c r="L93" s="65" t="s">
        <v>24</v>
      </c>
      <c r="M93" s="65" t="s">
        <v>389</v>
      </c>
      <c r="N93" s="65" t="s">
        <v>21</v>
      </c>
      <c r="O93" s="69">
        <v>45337</v>
      </c>
      <c r="P93" s="84">
        <v>45397</v>
      </c>
    </row>
    <row r="94" spans="2:16" s="50" customFormat="1" ht="80.099999999999994" customHeight="1" x14ac:dyDescent="0.25">
      <c r="B94" s="64">
        <f t="shared" si="5"/>
        <v>22</v>
      </c>
      <c r="C94" s="65" t="s">
        <v>348</v>
      </c>
      <c r="D94" s="65" t="s">
        <v>551</v>
      </c>
      <c r="E94" s="65" t="s">
        <v>149</v>
      </c>
      <c r="F94" s="65" t="s">
        <v>387</v>
      </c>
      <c r="G94" s="65" t="s">
        <v>390</v>
      </c>
      <c r="H94" s="65" t="s">
        <v>404</v>
      </c>
      <c r="I94" s="65" t="s">
        <v>350</v>
      </c>
      <c r="J94" s="49">
        <v>70000000</v>
      </c>
      <c r="K94" s="49">
        <v>35540846.880000003</v>
      </c>
      <c r="L94" s="65" t="s">
        <v>24</v>
      </c>
      <c r="M94" s="65" t="s">
        <v>250</v>
      </c>
      <c r="N94" s="65" t="s">
        <v>21</v>
      </c>
      <c r="O94" s="69">
        <v>45366</v>
      </c>
      <c r="P94" s="84">
        <v>45427</v>
      </c>
    </row>
    <row r="95" spans="2:16" s="50" customFormat="1" ht="80.099999999999994" customHeight="1" x14ac:dyDescent="0.25">
      <c r="B95" s="64">
        <f t="shared" si="5"/>
        <v>23</v>
      </c>
      <c r="C95" s="65" t="s">
        <v>348</v>
      </c>
      <c r="D95" s="65" t="s">
        <v>551</v>
      </c>
      <c r="E95" s="65" t="s">
        <v>149</v>
      </c>
      <c r="F95" s="65" t="s">
        <v>387</v>
      </c>
      <c r="G95" s="65" t="s">
        <v>391</v>
      </c>
      <c r="H95" s="65" t="s">
        <v>404</v>
      </c>
      <c r="I95" s="65" t="s">
        <v>349</v>
      </c>
      <c r="J95" s="49">
        <v>40000000</v>
      </c>
      <c r="K95" s="49">
        <v>34000000</v>
      </c>
      <c r="L95" s="65" t="s">
        <v>24</v>
      </c>
      <c r="M95" s="65" t="s">
        <v>251</v>
      </c>
      <c r="N95" s="65" t="s">
        <v>21</v>
      </c>
      <c r="O95" s="69">
        <v>45366</v>
      </c>
      <c r="P95" s="84">
        <v>45427</v>
      </c>
    </row>
    <row r="96" spans="2:16" s="50" customFormat="1" ht="80.099999999999994" customHeight="1" x14ac:dyDescent="0.25">
      <c r="B96" s="64">
        <f t="shared" si="5"/>
        <v>24</v>
      </c>
      <c r="C96" s="65" t="s">
        <v>348</v>
      </c>
      <c r="D96" s="65" t="s">
        <v>551</v>
      </c>
      <c r="E96" s="65" t="s">
        <v>149</v>
      </c>
      <c r="F96" s="65" t="s">
        <v>387</v>
      </c>
      <c r="G96" s="65" t="s">
        <v>392</v>
      </c>
      <c r="H96" s="65" t="s">
        <v>404</v>
      </c>
      <c r="I96" s="65" t="s">
        <v>349</v>
      </c>
      <c r="J96" s="49">
        <v>20000000</v>
      </c>
      <c r="K96" s="49">
        <v>17000000</v>
      </c>
      <c r="L96" s="65" t="s">
        <v>24</v>
      </c>
      <c r="M96" s="65" t="s">
        <v>252</v>
      </c>
      <c r="N96" s="65" t="s">
        <v>21</v>
      </c>
      <c r="O96" s="69">
        <v>45366</v>
      </c>
      <c r="P96" s="84">
        <v>45427</v>
      </c>
    </row>
    <row r="97" spans="2:16" s="51" customFormat="1" ht="80.099999999999994" customHeight="1" x14ac:dyDescent="0.25">
      <c r="B97" s="34">
        <v>24</v>
      </c>
      <c r="C97" s="21" t="s">
        <v>175</v>
      </c>
      <c r="D97" s="21" t="s">
        <v>551</v>
      </c>
      <c r="E97" s="21" t="s">
        <v>543</v>
      </c>
      <c r="F97" s="21"/>
      <c r="G97" s="21"/>
      <c r="H97" s="22"/>
      <c r="I97" s="21"/>
      <c r="J97" s="23">
        <f>SUM(J73:J96)</f>
        <v>708656799.65999997</v>
      </c>
      <c r="K97" s="23">
        <f>SUM(K73:K96)</f>
        <v>496709026.46404219</v>
      </c>
      <c r="L97" s="21"/>
      <c r="M97" s="21"/>
      <c r="N97" s="21"/>
      <c r="O97" s="59"/>
      <c r="P97" s="82"/>
    </row>
    <row r="98" spans="2:16" s="50" customFormat="1" ht="80.099999999999994" customHeight="1" x14ac:dyDescent="0.25">
      <c r="B98" s="64">
        <v>1</v>
      </c>
      <c r="C98" s="65" t="s">
        <v>176</v>
      </c>
      <c r="D98" s="65" t="s">
        <v>192</v>
      </c>
      <c r="E98" s="65" t="s">
        <v>7</v>
      </c>
      <c r="F98" s="65" t="s">
        <v>393</v>
      </c>
      <c r="G98" s="65" t="s">
        <v>194</v>
      </c>
      <c r="H98" s="67" t="s">
        <v>116</v>
      </c>
      <c r="I98" s="65" t="s">
        <v>150</v>
      </c>
      <c r="J98" s="49">
        <v>46698236</v>
      </c>
      <c r="K98" s="49">
        <v>35000000</v>
      </c>
      <c r="L98" s="65" t="s">
        <v>24</v>
      </c>
      <c r="M98" s="65" t="s">
        <v>195</v>
      </c>
      <c r="N98" s="65" t="s">
        <v>21</v>
      </c>
      <c r="O98" s="72">
        <v>45366</v>
      </c>
      <c r="P98" s="81" t="s">
        <v>182</v>
      </c>
    </row>
    <row r="99" spans="2:16" s="50" customFormat="1" ht="80.099999999999994" customHeight="1" x14ac:dyDescent="0.25">
      <c r="B99" s="64">
        <f>B98+1</f>
        <v>2</v>
      </c>
      <c r="C99" s="65" t="s">
        <v>176</v>
      </c>
      <c r="D99" s="65" t="s">
        <v>192</v>
      </c>
      <c r="E99" s="65" t="s">
        <v>7</v>
      </c>
      <c r="F99" s="65" t="s">
        <v>394</v>
      </c>
      <c r="G99" s="65" t="s">
        <v>44</v>
      </c>
      <c r="H99" s="67" t="s">
        <v>116</v>
      </c>
      <c r="I99" s="65" t="s">
        <v>150</v>
      </c>
      <c r="J99" s="49">
        <v>140000000</v>
      </c>
      <c r="K99" s="49">
        <v>104929019</v>
      </c>
      <c r="L99" s="65" t="s">
        <v>24</v>
      </c>
      <c r="M99" s="65" t="s">
        <v>158</v>
      </c>
      <c r="N99" s="65" t="s">
        <v>21</v>
      </c>
      <c r="O99" s="72">
        <v>45355</v>
      </c>
      <c r="P99" s="83">
        <v>45418</v>
      </c>
    </row>
    <row r="100" spans="2:16" s="50" customFormat="1" ht="80.099999999999994" customHeight="1" x14ac:dyDescent="0.25">
      <c r="B100" s="64">
        <f t="shared" ref="B100:B105" si="6">B99+1</f>
        <v>3</v>
      </c>
      <c r="C100" s="65" t="s">
        <v>176</v>
      </c>
      <c r="D100" s="65" t="s">
        <v>192</v>
      </c>
      <c r="E100" s="65" t="s">
        <v>7</v>
      </c>
      <c r="F100" s="65" t="s">
        <v>395</v>
      </c>
      <c r="G100" s="65" t="s">
        <v>396</v>
      </c>
      <c r="H100" s="67" t="s">
        <v>116</v>
      </c>
      <c r="I100" s="65" t="s">
        <v>150</v>
      </c>
      <c r="J100" s="49">
        <v>40027059</v>
      </c>
      <c r="K100" s="49">
        <v>30000000</v>
      </c>
      <c r="L100" s="65" t="s">
        <v>24</v>
      </c>
      <c r="M100" s="65" t="s">
        <v>397</v>
      </c>
      <c r="N100" s="65" t="s">
        <v>21</v>
      </c>
      <c r="O100" s="72">
        <v>45365</v>
      </c>
      <c r="P100" s="81" t="s">
        <v>182</v>
      </c>
    </row>
    <row r="101" spans="2:16" s="50" customFormat="1" ht="80.099999999999994" customHeight="1" x14ac:dyDescent="0.25">
      <c r="B101" s="64">
        <f t="shared" si="6"/>
        <v>4</v>
      </c>
      <c r="C101" s="65" t="s">
        <v>176</v>
      </c>
      <c r="D101" s="65" t="s">
        <v>192</v>
      </c>
      <c r="E101" s="65" t="s">
        <v>7</v>
      </c>
      <c r="F101" s="66" t="s">
        <v>398</v>
      </c>
      <c r="G101" s="65" t="s">
        <v>196</v>
      </c>
      <c r="H101" s="67" t="s">
        <v>118</v>
      </c>
      <c r="I101" s="65" t="s">
        <v>150</v>
      </c>
      <c r="J101" s="49">
        <v>20013529</v>
      </c>
      <c r="K101" s="49">
        <v>12000000</v>
      </c>
      <c r="L101" s="65" t="s">
        <v>24</v>
      </c>
      <c r="M101" s="65" t="s">
        <v>197</v>
      </c>
      <c r="N101" s="65" t="s">
        <v>20</v>
      </c>
      <c r="O101" s="72">
        <v>45379</v>
      </c>
      <c r="P101" s="89" t="s">
        <v>182</v>
      </c>
    </row>
    <row r="102" spans="2:16" s="50" customFormat="1" ht="80.099999999999994" customHeight="1" x14ac:dyDescent="0.25">
      <c r="B102" s="64">
        <f t="shared" si="6"/>
        <v>5</v>
      </c>
      <c r="C102" s="65" t="s">
        <v>176</v>
      </c>
      <c r="D102" s="65" t="s">
        <v>192</v>
      </c>
      <c r="E102" s="65" t="s">
        <v>8</v>
      </c>
      <c r="F102" s="66" t="s">
        <v>45</v>
      </c>
      <c r="G102" s="65" t="s">
        <v>46</v>
      </c>
      <c r="H102" s="67" t="s">
        <v>117</v>
      </c>
      <c r="I102" s="65" t="s">
        <v>150</v>
      </c>
      <c r="J102" s="49">
        <v>24683353</v>
      </c>
      <c r="K102" s="49">
        <v>18500000</v>
      </c>
      <c r="L102" s="65" t="s">
        <v>24</v>
      </c>
      <c r="M102" s="65" t="s">
        <v>47</v>
      </c>
      <c r="N102" s="65" t="s">
        <v>20</v>
      </c>
      <c r="O102" s="72">
        <v>45301</v>
      </c>
      <c r="P102" s="83" t="s">
        <v>182</v>
      </c>
    </row>
    <row r="103" spans="2:16" s="50" customFormat="1" ht="80.099999999999994" customHeight="1" x14ac:dyDescent="0.25">
      <c r="B103" s="64">
        <f t="shared" si="6"/>
        <v>6</v>
      </c>
      <c r="C103" s="65" t="s">
        <v>176</v>
      </c>
      <c r="D103" s="65" t="s">
        <v>192</v>
      </c>
      <c r="E103" s="65" t="s">
        <v>399</v>
      </c>
      <c r="F103" s="66" t="s">
        <v>400</v>
      </c>
      <c r="G103" s="65" t="s">
        <v>48</v>
      </c>
      <c r="H103" s="67" t="s">
        <v>123</v>
      </c>
      <c r="I103" s="65" t="s">
        <v>150</v>
      </c>
      <c r="J103" s="109">
        <v>29353177</v>
      </c>
      <c r="K103" s="109">
        <v>22000000</v>
      </c>
      <c r="L103" s="65" t="s">
        <v>24</v>
      </c>
      <c r="M103" s="65" t="s">
        <v>47</v>
      </c>
      <c r="N103" s="65" t="s">
        <v>20</v>
      </c>
      <c r="O103" s="72">
        <v>45322</v>
      </c>
      <c r="P103" s="83" t="s">
        <v>183</v>
      </c>
    </row>
    <row r="104" spans="2:16" s="50" customFormat="1" ht="80.099999999999994" customHeight="1" x14ac:dyDescent="0.25">
      <c r="B104" s="64">
        <f t="shared" si="6"/>
        <v>7</v>
      </c>
      <c r="C104" s="65" t="s">
        <v>176</v>
      </c>
      <c r="D104" s="65" t="s">
        <v>192</v>
      </c>
      <c r="E104" s="65" t="s">
        <v>399</v>
      </c>
      <c r="F104" s="66" t="s">
        <v>401</v>
      </c>
      <c r="G104" s="65" t="s">
        <v>49</v>
      </c>
      <c r="H104" s="67" t="s">
        <v>123</v>
      </c>
      <c r="I104" s="65" t="s">
        <v>150</v>
      </c>
      <c r="J104" s="110"/>
      <c r="K104" s="110"/>
      <c r="L104" s="65" t="s">
        <v>24</v>
      </c>
      <c r="M104" s="65" t="s">
        <v>50</v>
      </c>
      <c r="N104" s="65" t="s">
        <v>21</v>
      </c>
      <c r="O104" s="72">
        <v>45322</v>
      </c>
      <c r="P104" s="83" t="s">
        <v>183</v>
      </c>
    </row>
    <row r="105" spans="2:16" s="50" customFormat="1" ht="80.099999999999994" customHeight="1" x14ac:dyDescent="0.25">
      <c r="B105" s="64">
        <f t="shared" si="6"/>
        <v>8</v>
      </c>
      <c r="C105" s="65" t="s">
        <v>176</v>
      </c>
      <c r="D105" s="65" t="s">
        <v>192</v>
      </c>
      <c r="E105" s="65" t="s">
        <v>399</v>
      </c>
      <c r="F105" s="66" t="s">
        <v>402</v>
      </c>
      <c r="G105" s="65" t="s">
        <v>51</v>
      </c>
      <c r="H105" s="67" t="s">
        <v>123</v>
      </c>
      <c r="I105" s="65" t="s">
        <v>150</v>
      </c>
      <c r="J105" s="110"/>
      <c r="K105" s="110"/>
      <c r="L105" s="65" t="s">
        <v>24</v>
      </c>
      <c r="M105" s="65" t="s">
        <v>47</v>
      </c>
      <c r="N105" s="65" t="s">
        <v>20</v>
      </c>
      <c r="O105" s="70">
        <v>45322</v>
      </c>
      <c r="P105" s="83" t="s">
        <v>183</v>
      </c>
    </row>
    <row r="106" spans="2:16" s="51" customFormat="1" ht="80.099999999999994" customHeight="1" x14ac:dyDescent="0.25">
      <c r="B106" s="34">
        <v>8</v>
      </c>
      <c r="C106" s="21" t="s">
        <v>176</v>
      </c>
      <c r="D106" s="21" t="s">
        <v>192</v>
      </c>
      <c r="E106" s="21" t="s">
        <v>544</v>
      </c>
      <c r="F106" s="21"/>
      <c r="G106" s="21"/>
      <c r="H106" s="22"/>
      <c r="I106" s="21"/>
      <c r="J106" s="23">
        <f>SUM(J98:J105)</f>
        <v>300775354</v>
      </c>
      <c r="K106" s="23">
        <f>SUM(K98:K105)</f>
        <v>222429019</v>
      </c>
      <c r="L106" s="21"/>
      <c r="M106" s="21"/>
      <c r="N106" s="21"/>
      <c r="O106" s="59"/>
      <c r="P106" s="82"/>
    </row>
    <row r="107" spans="2:16" s="50" customFormat="1" ht="80.099999999999994" customHeight="1" x14ac:dyDescent="0.25">
      <c r="B107" s="64">
        <v>1</v>
      </c>
      <c r="C107" s="65" t="s">
        <v>159</v>
      </c>
      <c r="D107" s="65" t="s">
        <v>160</v>
      </c>
      <c r="E107" s="65" t="s">
        <v>43</v>
      </c>
      <c r="F107" s="65" t="s">
        <v>495</v>
      </c>
      <c r="G107" s="65" t="s">
        <v>234</v>
      </c>
      <c r="H107" s="67" t="s">
        <v>214</v>
      </c>
      <c r="I107" s="65" t="s">
        <v>66</v>
      </c>
      <c r="J107" s="49">
        <v>283089265.5</v>
      </c>
      <c r="K107" s="49">
        <v>217339500</v>
      </c>
      <c r="L107" s="65" t="s">
        <v>38</v>
      </c>
      <c r="M107" s="65" t="s">
        <v>496</v>
      </c>
      <c r="N107" s="65" t="s">
        <v>493</v>
      </c>
      <c r="O107" s="72" t="s">
        <v>181</v>
      </c>
      <c r="P107" s="81" t="s">
        <v>181</v>
      </c>
    </row>
    <row r="108" spans="2:16" s="50" customFormat="1" ht="80.099999999999994" customHeight="1" x14ac:dyDescent="0.25">
      <c r="B108" s="64">
        <f t="shared" ref="B108:B129" si="7">B107+1</f>
        <v>2</v>
      </c>
      <c r="C108" s="65" t="s">
        <v>159</v>
      </c>
      <c r="D108" s="65" t="s">
        <v>160</v>
      </c>
      <c r="E108" s="65" t="s">
        <v>43</v>
      </c>
      <c r="F108" s="65" t="s">
        <v>497</v>
      </c>
      <c r="G108" s="65" t="s">
        <v>498</v>
      </c>
      <c r="H108" s="67" t="s">
        <v>214</v>
      </c>
      <c r="I108" s="65" t="s">
        <v>37</v>
      </c>
      <c r="J108" s="49">
        <v>266000000</v>
      </c>
      <c r="K108" s="49">
        <v>226100000</v>
      </c>
      <c r="L108" s="65" t="s">
        <v>38</v>
      </c>
      <c r="M108" s="65" t="s">
        <v>499</v>
      </c>
      <c r="N108" s="65" t="s">
        <v>493</v>
      </c>
      <c r="O108" s="72" t="s">
        <v>181</v>
      </c>
      <c r="P108" s="81" t="s">
        <v>184</v>
      </c>
    </row>
    <row r="109" spans="2:16" s="50" customFormat="1" ht="80.099999999999994" customHeight="1" x14ac:dyDescent="0.25">
      <c r="B109" s="64">
        <f t="shared" si="7"/>
        <v>3</v>
      </c>
      <c r="C109" s="65" t="s">
        <v>159</v>
      </c>
      <c r="D109" s="65" t="s">
        <v>160</v>
      </c>
      <c r="E109" s="65" t="s">
        <v>43</v>
      </c>
      <c r="F109" s="65" t="s">
        <v>497</v>
      </c>
      <c r="G109" s="65" t="s">
        <v>498</v>
      </c>
      <c r="H109" s="67" t="s">
        <v>214</v>
      </c>
      <c r="I109" s="65" t="s">
        <v>67</v>
      </c>
      <c r="J109" s="49">
        <v>29750000</v>
      </c>
      <c r="K109" s="49">
        <v>11900000</v>
      </c>
      <c r="L109" s="65" t="s">
        <v>38</v>
      </c>
      <c r="M109" s="65" t="s">
        <v>499</v>
      </c>
      <c r="N109" s="65" t="s">
        <v>493</v>
      </c>
      <c r="O109" s="72" t="s">
        <v>181</v>
      </c>
      <c r="P109" s="81" t="s">
        <v>184</v>
      </c>
    </row>
    <row r="110" spans="2:16" s="50" customFormat="1" ht="80.099999999999994" customHeight="1" x14ac:dyDescent="0.25">
      <c r="B110" s="64">
        <f t="shared" si="7"/>
        <v>4</v>
      </c>
      <c r="C110" s="65" t="s">
        <v>159</v>
      </c>
      <c r="D110" s="65" t="s">
        <v>160</v>
      </c>
      <c r="E110" s="65" t="s">
        <v>43</v>
      </c>
      <c r="F110" s="65" t="s">
        <v>68</v>
      </c>
      <c r="G110" s="65" t="s">
        <v>217</v>
      </c>
      <c r="H110" s="67" t="s">
        <v>214</v>
      </c>
      <c r="I110" s="65" t="s">
        <v>66</v>
      </c>
      <c r="J110" s="49">
        <v>53661765</v>
      </c>
      <c r="K110" s="49">
        <v>41000000</v>
      </c>
      <c r="L110" s="65" t="s">
        <v>38</v>
      </c>
      <c r="M110" s="65" t="s">
        <v>144</v>
      </c>
      <c r="N110" s="65" t="s">
        <v>21</v>
      </c>
      <c r="O110" s="72" t="s">
        <v>181</v>
      </c>
      <c r="P110" s="81" t="s">
        <v>182</v>
      </c>
    </row>
    <row r="111" spans="2:16" s="50" customFormat="1" ht="80.099999999999994" customHeight="1" x14ac:dyDescent="0.25">
      <c r="B111" s="64">
        <f t="shared" si="7"/>
        <v>5</v>
      </c>
      <c r="C111" s="65" t="s">
        <v>159</v>
      </c>
      <c r="D111" s="65" t="s">
        <v>160</v>
      </c>
      <c r="E111" s="65" t="s">
        <v>43</v>
      </c>
      <c r="F111" s="65" t="s">
        <v>68</v>
      </c>
      <c r="G111" s="65" t="s">
        <v>217</v>
      </c>
      <c r="H111" s="67" t="s">
        <v>214</v>
      </c>
      <c r="I111" s="65" t="s">
        <v>66</v>
      </c>
      <c r="J111" s="49">
        <v>170147059</v>
      </c>
      <c r="K111" s="49">
        <v>130000000</v>
      </c>
      <c r="L111" s="65" t="s">
        <v>38</v>
      </c>
      <c r="M111" s="65" t="s">
        <v>500</v>
      </c>
      <c r="N111" s="65" t="s">
        <v>493</v>
      </c>
      <c r="O111" s="72" t="s">
        <v>181</v>
      </c>
      <c r="P111" s="81" t="s">
        <v>181</v>
      </c>
    </row>
    <row r="112" spans="2:16" s="50" customFormat="1" ht="80.099999999999994" customHeight="1" x14ac:dyDescent="0.25">
      <c r="B112" s="64">
        <f t="shared" si="7"/>
        <v>6</v>
      </c>
      <c r="C112" s="65" t="s">
        <v>159</v>
      </c>
      <c r="D112" s="65" t="s">
        <v>160</v>
      </c>
      <c r="E112" s="65" t="s">
        <v>43</v>
      </c>
      <c r="F112" s="65" t="s">
        <v>501</v>
      </c>
      <c r="G112" s="65" t="s">
        <v>502</v>
      </c>
      <c r="H112" s="67" t="s">
        <v>214</v>
      </c>
      <c r="I112" s="65" t="s">
        <v>66</v>
      </c>
      <c r="J112" s="49">
        <v>4100735</v>
      </c>
      <c r="K112" s="49">
        <v>3300000</v>
      </c>
      <c r="L112" s="65" t="s">
        <v>38</v>
      </c>
      <c r="M112" s="65" t="s">
        <v>503</v>
      </c>
      <c r="N112" s="65" t="s">
        <v>493</v>
      </c>
      <c r="O112" s="72" t="s">
        <v>181</v>
      </c>
      <c r="P112" s="81" t="s">
        <v>181</v>
      </c>
    </row>
    <row r="113" spans="2:16" s="50" customFormat="1" ht="80.099999999999994" customHeight="1" x14ac:dyDescent="0.25">
      <c r="B113" s="64">
        <f t="shared" si="7"/>
        <v>7</v>
      </c>
      <c r="C113" s="65" t="s">
        <v>159</v>
      </c>
      <c r="D113" s="65" t="s">
        <v>160</v>
      </c>
      <c r="E113" s="65" t="s">
        <v>43</v>
      </c>
      <c r="F113" s="65" t="s">
        <v>504</v>
      </c>
      <c r="G113" s="65" t="s">
        <v>505</v>
      </c>
      <c r="H113" s="67" t="s">
        <v>214</v>
      </c>
      <c r="I113" s="65" t="s">
        <v>37</v>
      </c>
      <c r="J113" s="49">
        <v>150000000</v>
      </c>
      <c r="K113" s="49">
        <f>85/100*J113</f>
        <v>127500000</v>
      </c>
      <c r="L113" s="65" t="s">
        <v>38</v>
      </c>
      <c r="M113" s="65" t="s">
        <v>506</v>
      </c>
      <c r="N113" s="65" t="s">
        <v>493</v>
      </c>
      <c r="O113" s="72" t="s">
        <v>181</v>
      </c>
      <c r="P113" s="81" t="s">
        <v>184</v>
      </c>
    </row>
    <row r="114" spans="2:16" s="50" customFormat="1" ht="80.099999999999994" customHeight="1" x14ac:dyDescent="0.25">
      <c r="B114" s="64">
        <f t="shared" si="7"/>
        <v>8</v>
      </c>
      <c r="C114" s="65" t="s">
        <v>159</v>
      </c>
      <c r="D114" s="65" t="s">
        <v>160</v>
      </c>
      <c r="E114" s="65" t="s">
        <v>5</v>
      </c>
      <c r="F114" s="65" t="s">
        <v>507</v>
      </c>
      <c r="G114" s="65" t="s">
        <v>508</v>
      </c>
      <c r="H114" s="67" t="s">
        <v>235</v>
      </c>
      <c r="I114" s="65" t="s">
        <v>37</v>
      </c>
      <c r="J114" s="49">
        <v>33840000</v>
      </c>
      <c r="K114" s="49">
        <v>28764000</v>
      </c>
      <c r="L114" s="65" t="s">
        <v>38</v>
      </c>
      <c r="M114" s="65" t="s">
        <v>509</v>
      </c>
      <c r="N114" s="65" t="s">
        <v>493</v>
      </c>
      <c r="O114" s="72" t="s">
        <v>181</v>
      </c>
      <c r="P114" s="81" t="s">
        <v>181</v>
      </c>
    </row>
    <row r="115" spans="2:16" s="50" customFormat="1" ht="80.099999999999994" customHeight="1" x14ac:dyDescent="0.25">
      <c r="B115" s="64">
        <f t="shared" si="7"/>
        <v>9</v>
      </c>
      <c r="C115" s="65" t="s">
        <v>159</v>
      </c>
      <c r="D115" s="65" t="s">
        <v>160</v>
      </c>
      <c r="E115" s="65" t="s">
        <v>5</v>
      </c>
      <c r="F115" s="65" t="s">
        <v>440</v>
      </c>
      <c r="G115" s="65" t="s">
        <v>236</v>
      </c>
      <c r="H115" s="67" t="s">
        <v>235</v>
      </c>
      <c r="I115" s="65" t="s">
        <v>67</v>
      </c>
      <c r="J115" s="49">
        <v>5029585.5</v>
      </c>
      <c r="K115" s="49">
        <v>2011834.2</v>
      </c>
      <c r="L115" s="65" t="s">
        <v>38</v>
      </c>
      <c r="M115" s="65" t="s">
        <v>441</v>
      </c>
      <c r="N115" s="65" t="s">
        <v>21</v>
      </c>
      <c r="O115" s="72" t="s">
        <v>181</v>
      </c>
      <c r="P115" s="81" t="s">
        <v>182</v>
      </c>
    </row>
    <row r="116" spans="2:16" s="50" customFormat="1" ht="80.099999999999994" customHeight="1" x14ac:dyDescent="0.25">
      <c r="B116" s="64">
        <f t="shared" si="7"/>
        <v>10</v>
      </c>
      <c r="C116" s="65" t="s">
        <v>159</v>
      </c>
      <c r="D116" s="65" t="s">
        <v>160</v>
      </c>
      <c r="E116" s="65" t="s">
        <v>5</v>
      </c>
      <c r="F116" s="65" t="s">
        <v>440</v>
      </c>
      <c r="G116" s="65" t="s">
        <v>236</v>
      </c>
      <c r="H116" s="67" t="s">
        <v>235</v>
      </c>
      <c r="I116" s="65" t="s">
        <v>37</v>
      </c>
      <c r="J116" s="49">
        <v>44970414.5</v>
      </c>
      <c r="K116" s="49">
        <v>38224849.780000001</v>
      </c>
      <c r="L116" s="65" t="s">
        <v>38</v>
      </c>
      <c r="M116" s="65" t="s">
        <v>441</v>
      </c>
      <c r="N116" s="65" t="s">
        <v>21</v>
      </c>
      <c r="O116" s="72" t="s">
        <v>181</v>
      </c>
      <c r="P116" s="81" t="s">
        <v>182</v>
      </c>
    </row>
    <row r="117" spans="2:16" s="50" customFormat="1" ht="80.099999999999994" customHeight="1" x14ac:dyDescent="0.25">
      <c r="B117" s="64">
        <f t="shared" si="7"/>
        <v>11</v>
      </c>
      <c r="C117" s="65" t="s">
        <v>159</v>
      </c>
      <c r="D117" s="65" t="s">
        <v>160</v>
      </c>
      <c r="E117" s="65" t="s">
        <v>5</v>
      </c>
      <c r="F117" s="65" t="s">
        <v>510</v>
      </c>
      <c r="G117" s="65" t="s">
        <v>236</v>
      </c>
      <c r="H117" s="67" t="s">
        <v>235</v>
      </c>
      <c r="I117" s="65" t="s">
        <v>66</v>
      </c>
      <c r="J117" s="49">
        <v>5667537</v>
      </c>
      <c r="K117" s="49">
        <v>4560858</v>
      </c>
      <c r="L117" s="65" t="s">
        <v>38</v>
      </c>
      <c r="M117" s="65" t="s">
        <v>511</v>
      </c>
      <c r="N117" s="65" t="s">
        <v>493</v>
      </c>
      <c r="O117" s="72" t="s">
        <v>181</v>
      </c>
      <c r="P117" s="81" t="s">
        <v>182</v>
      </c>
    </row>
    <row r="118" spans="2:16" s="50" customFormat="1" ht="80.099999999999994" customHeight="1" x14ac:dyDescent="0.25">
      <c r="B118" s="64">
        <f t="shared" si="7"/>
        <v>12</v>
      </c>
      <c r="C118" s="65" t="s">
        <v>159</v>
      </c>
      <c r="D118" s="65" t="s">
        <v>160</v>
      </c>
      <c r="E118" s="65" t="s">
        <v>5</v>
      </c>
      <c r="F118" s="65" t="s">
        <v>512</v>
      </c>
      <c r="G118" s="65" t="s">
        <v>513</v>
      </c>
      <c r="H118" s="67" t="s">
        <v>215</v>
      </c>
      <c r="I118" s="65" t="s">
        <v>66</v>
      </c>
      <c r="J118" s="49">
        <v>25000000</v>
      </c>
      <c r="K118" s="49">
        <v>21250000</v>
      </c>
      <c r="L118" s="65" t="s">
        <v>38</v>
      </c>
      <c r="M118" s="65" t="s">
        <v>514</v>
      </c>
      <c r="N118" s="65" t="s">
        <v>493</v>
      </c>
      <c r="O118" s="72" t="s">
        <v>181</v>
      </c>
      <c r="P118" s="81" t="s">
        <v>182</v>
      </c>
    </row>
    <row r="119" spans="2:16" s="50" customFormat="1" ht="80.099999999999994" customHeight="1" x14ac:dyDescent="0.25">
      <c r="B119" s="64">
        <f t="shared" si="7"/>
        <v>13</v>
      </c>
      <c r="C119" s="65" t="s">
        <v>159</v>
      </c>
      <c r="D119" s="65" t="s">
        <v>160</v>
      </c>
      <c r="E119" s="65" t="s">
        <v>5</v>
      </c>
      <c r="F119" s="65" t="s">
        <v>515</v>
      </c>
      <c r="G119" s="65" t="s">
        <v>516</v>
      </c>
      <c r="H119" s="67" t="s">
        <v>215</v>
      </c>
      <c r="I119" s="65" t="s">
        <v>66</v>
      </c>
      <c r="J119" s="49">
        <v>5177566</v>
      </c>
      <c r="K119" s="49">
        <v>4250976</v>
      </c>
      <c r="L119" s="65" t="s">
        <v>38</v>
      </c>
      <c r="M119" s="65" t="s">
        <v>511</v>
      </c>
      <c r="N119" s="65" t="s">
        <v>493</v>
      </c>
      <c r="O119" s="72" t="s">
        <v>181</v>
      </c>
      <c r="P119" s="81" t="s">
        <v>182</v>
      </c>
    </row>
    <row r="120" spans="2:16" s="50" customFormat="1" ht="80.099999999999994" customHeight="1" x14ac:dyDescent="0.25">
      <c r="B120" s="64">
        <f t="shared" si="7"/>
        <v>14</v>
      </c>
      <c r="C120" s="65" t="s">
        <v>159</v>
      </c>
      <c r="D120" s="65" t="s">
        <v>160</v>
      </c>
      <c r="E120" s="65" t="s">
        <v>5</v>
      </c>
      <c r="F120" s="65" t="s">
        <v>517</v>
      </c>
      <c r="G120" s="65" t="s">
        <v>442</v>
      </c>
      <c r="H120" s="67" t="s">
        <v>215</v>
      </c>
      <c r="I120" s="65" t="s">
        <v>66</v>
      </c>
      <c r="J120" s="49">
        <v>5193112</v>
      </c>
      <c r="K120" s="49">
        <v>4178897</v>
      </c>
      <c r="L120" s="65" t="s">
        <v>38</v>
      </c>
      <c r="M120" s="65" t="s">
        <v>511</v>
      </c>
      <c r="N120" s="65" t="s">
        <v>493</v>
      </c>
      <c r="O120" s="72" t="s">
        <v>181</v>
      </c>
      <c r="P120" s="81" t="s">
        <v>182</v>
      </c>
    </row>
    <row r="121" spans="2:16" s="50" customFormat="1" ht="80.099999999999994" customHeight="1" x14ac:dyDescent="0.25">
      <c r="B121" s="64">
        <f t="shared" si="7"/>
        <v>15</v>
      </c>
      <c r="C121" s="65" t="s">
        <v>159</v>
      </c>
      <c r="D121" s="65" t="s">
        <v>160</v>
      </c>
      <c r="E121" s="65" t="s">
        <v>5</v>
      </c>
      <c r="F121" s="65" t="s">
        <v>518</v>
      </c>
      <c r="G121" s="65" t="s">
        <v>519</v>
      </c>
      <c r="H121" s="67" t="s">
        <v>520</v>
      </c>
      <c r="I121" s="65" t="s">
        <v>66</v>
      </c>
      <c r="J121" s="49">
        <v>37411765</v>
      </c>
      <c r="K121" s="49">
        <v>31800000</v>
      </c>
      <c r="L121" s="65" t="s">
        <v>38</v>
      </c>
      <c r="M121" s="65" t="s">
        <v>237</v>
      </c>
      <c r="N121" s="65" t="s">
        <v>493</v>
      </c>
      <c r="O121" s="72" t="s">
        <v>181</v>
      </c>
      <c r="P121" s="81" t="s">
        <v>182</v>
      </c>
    </row>
    <row r="122" spans="2:16" s="50" customFormat="1" ht="80.099999999999994" customHeight="1" x14ac:dyDescent="0.25">
      <c r="B122" s="64">
        <f t="shared" si="7"/>
        <v>16</v>
      </c>
      <c r="C122" s="65" t="s">
        <v>159</v>
      </c>
      <c r="D122" s="65" t="s">
        <v>160</v>
      </c>
      <c r="E122" s="65" t="s">
        <v>5</v>
      </c>
      <c r="F122" s="65" t="s">
        <v>443</v>
      </c>
      <c r="G122" s="65" t="s">
        <v>444</v>
      </c>
      <c r="H122" s="67" t="s">
        <v>215</v>
      </c>
      <c r="I122" s="65" t="s">
        <v>66</v>
      </c>
      <c r="J122" s="49">
        <v>9319853</v>
      </c>
      <c r="K122" s="49">
        <v>7500000</v>
      </c>
      <c r="L122" s="65" t="s">
        <v>38</v>
      </c>
      <c r="M122" s="65" t="s">
        <v>445</v>
      </c>
      <c r="N122" s="65" t="s">
        <v>21</v>
      </c>
      <c r="O122" s="72" t="s">
        <v>181</v>
      </c>
      <c r="P122" s="81" t="s">
        <v>182</v>
      </c>
    </row>
    <row r="123" spans="2:16" s="50" customFormat="1" ht="80.099999999999994" customHeight="1" x14ac:dyDescent="0.25">
      <c r="B123" s="64">
        <f t="shared" si="7"/>
        <v>17</v>
      </c>
      <c r="C123" s="65" t="s">
        <v>159</v>
      </c>
      <c r="D123" s="65" t="s">
        <v>160</v>
      </c>
      <c r="E123" s="65" t="s">
        <v>5</v>
      </c>
      <c r="F123" s="65" t="s">
        <v>446</v>
      </c>
      <c r="G123" s="65" t="s">
        <v>447</v>
      </c>
      <c r="H123" s="67" t="s">
        <v>235</v>
      </c>
      <c r="I123" s="65" t="s">
        <v>37</v>
      </c>
      <c r="J123" s="49">
        <v>70588235</v>
      </c>
      <c r="K123" s="49">
        <v>60000000</v>
      </c>
      <c r="L123" s="65" t="s">
        <v>38</v>
      </c>
      <c r="M123" s="65" t="s">
        <v>448</v>
      </c>
      <c r="N123" s="65" t="s">
        <v>21</v>
      </c>
      <c r="O123" s="72" t="s">
        <v>181</v>
      </c>
      <c r="P123" s="81" t="s">
        <v>181</v>
      </c>
    </row>
    <row r="124" spans="2:16" s="50" customFormat="1" ht="80.099999999999994" customHeight="1" x14ac:dyDescent="0.25">
      <c r="B124" s="64">
        <f t="shared" si="7"/>
        <v>18</v>
      </c>
      <c r="C124" s="65" t="s">
        <v>159</v>
      </c>
      <c r="D124" s="65" t="s">
        <v>160</v>
      </c>
      <c r="E124" s="65" t="s">
        <v>5</v>
      </c>
      <c r="F124" s="65" t="s">
        <v>449</v>
      </c>
      <c r="G124" s="65" t="s">
        <v>450</v>
      </c>
      <c r="H124" s="67" t="s">
        <v>235</v>
      </c>
      <c r="I124" s="65" t="s">
        <v>37</v>
      </c>
      <c r="J124" s="49">
        <v>8823529</v>
      </c>
      <c r="K124" s="49">
        <v>7500000</v>
      </c>
      <c r="L124" s="65" t="s">
        <v>38</v>
      </c>
      <c r="M124" s="65" t="s">
        <v>451</v>
      </c>
      <c r="N124" s="65" t="s">
        <v>21</v>
      </c>
      <c r="O124" s="72" t="s">
        <v>181</v>
      </c>
      <c r="P124" s="81" t="s">
        <v>181</v>
      </c>
    </row>
    <row r="125" spans="2:16" s="50" customFormat="1" ht="80.099999999999994" customHeight="1" x14ac:dyDescent="0.25">
      <c r="B125" s="64">
        <f t="shared" si="7"/>
        <v>19</v>
      </c>
      <c r="C125" s="65" t="s">
        <v>159</v>
      </c>
      <c r="D125" s="65" t="s">
        <v>160</v>
      </c>
      <c r="E125" s="65" t="s">
        <v>5</v>
      </c>
      <c r="F125" s="65" t="s">
        <v>521</v>
      </c>
      <c r="G125" s="65" t="s">
        <v>522</v>
      </c>
      <c r="H125" s="67" t="s">
        <v>215</v>
      </c>
      <c r="I125" s="65" t="s">
        <v>37</v>
      </c>
      <c r="J125" s="49">
        <v>14117647</v>
      </c>
      <c r="K125" s="49">
        <v>12000000</v>
      </c>
      <c r="L125" s="65" t="s">
        <v>38</v>
      </c>
      <c r="M125" s="65" t="s">
        <v>494</v>
      </c>
      <c r="N125" s="65" t="s">
        <v>493</v>
      </c>
      <c r="O125" s="72" t="s">
        <v>181</v>
      </c>
      <c r="P125" s="81" t="s">
        <v>181</v>
      </c>
    </row>
    <row r="126" spans="2:16" s="50" customFormat="1" ht="80.099999999999994" customHeight="1" x14ac:dyDescent="0.25">
      <c r="B126" s="64">
        <f t="shared" si="7"/>
        <v>20</v>
      </c>
      <c r="C126" s="65" t="s">
        <v>159</v>
      </c>
      <c r="D126" s="65" t="s">
        <v>160</v>
      </c>
      <c r="E126" s="65" t="s">
        <v>5</v>
      </c>
      <c r="F126" s="65" t="s">
        <v>276</v>
      </c>
      <c r="G126" s="65" t="s">
        <v>277</v>
      </c>
      <c r="H126" s="67" t="s">
        <v>216</v>
      </c>
      <c r="I126" s="65" t="s">
        <v>37</v>
      </c>
      <c r="J126" s="49">
        <v>100588235</v>
      </c>
      <c r="K126" s="49">
        <v>85500000</v>
      </c>
      <c r="L126" s="65" t="s">
        <v>38</v>
      </c>
      <c r="M126" s="65" t="s">
        <v>278</v>
      </c>
      <c r="N126" s="65" t="s">
        <v>21</v>
      </c>
      <c r="O126" s="72" t="s">
        <v>181</v>
      </c>
      <c r="P126" s="81" t="s">
        <v>181</v>
      </c>
    </row>
    <row r="127" spans="2:16" s="50" customFormat="1" ht="80.099999999999994" customHeight="1" x14ac:dyDescent="0.25">
      <c r="B127" s="64">
        <f t="shared" si="7"/>
        <v>21</v>
      </c>
      <c r="C127" s="65" t="s">
        <v>159</v>
      </c>
      <c r="D127" s="65" t="s">
        <v>160</v>
      </c>
      <c r="E127" s="65" t="s">
        <v>5</v>
      </c>
      <c r="F127" s="65" t="s">
        <v>276</v>
      </c>
      <c r="G127" s="65" t="s">
        <v>277</v>
      </c>
      <c r="H127" s="67" t="s">
        <v>216</v>
      </c>
      <c r="I127" s="65" t="s">
        <v>67</v>
      </c>
      <c r="J127" s="49">
        <v>11250000</v>
      </c>
      <c r="K127" s="49">
        <v>4500000</v>
      </c>
      <c r="L127" s="65" t="s">
        <v>38</v>
      </c>
      <c r="M127" s="65" t="s">
        <v>279</v>
      </c>
      <c r="N127" s="65" t="s">
        <v>21</v>
      </c>
      <c r="O127" s="72" t="s">
        <v>181</v>
      </c>
      <c r="P127" s="81" t="s">
        <v>181</v>
      </c>
    </row>
    <row r="128" spans="2:16" s="50" customFormat="1" ht="80.099999999999994" customHeight="1" x14ac:dyDescent="0.25">
      <c r="B128" s="64">
        <f t="shared" si="7"/>
        <v>22</v>
      </c>
      <c r="C128" s="65" t="s">
        <v>159</v>
      </c>
      <c r="D128" s="65" t="s">
        <v>160</v>
      </c>
      <c r="E128" s="65" t="s">
        <v>5</v>
      </c>
      <c r="F128" s="65" t="s">
        <v>280</v>
      </c>
      <c r="G128" s="65" t="s">
        <v>281</v>
      </c>
      <c r="H128" s="67" t="s">
        <v>216</v>
      </c>
      <c r="I128" s="65" t="s">
        <v>66</v>
      </c>
      <c r="J128" s="49">
        <v>93198529</v>
      </c>
      <c r="K128" s="49">
        <v>75000000</v>
      </c>
      <c r="L128" s="65" t="s">
        <v>38</v>
      </c>
      <c r="M128" s="65" t="s">
        <v>282</v>
      </c>
      <c r="N128" s="65" t="s">
        <v>21</v>
      </c>
      <c r="O128" s="72" t="s">
        <v>181</v>
      </c>
      <c r="P128" s="81" t="s">
        <v>182</v>
      </c>
    </row>
    <row r="129" spans="2:16" s="50" customFormat="1" ht="80.099999999999994" customHeight="1" x14ac:dyDescent="0.25">
      <c r="B129" s="64">
        <f t="shared" si="7"/>
        <v>23</v>
      </c>
      <c r="C129" s="65" t="s">
        <v>159</v>
      </c>
      <c r="D129" s="65" t="s">
        <v>160</v>
      </c>
      <c r="E129" s="65" t="s">
        <v>43</v>
      </c>
      <c r="F129" s="65" t="s">
        <v>452</v>
      </c>
      <c r="G129" s="65" t="s">
        <v>453</v>
      </c>
      <c r="H129" s="67" t="s">
        <v>216</v>
      </c>
      <c r="I129" s="65" t="s">
        <v>66</v>
      </c>
      <c r="J129" s="49">
        <v>6135233</v>
      </c>
      <c r="K129" s="49">
        <v>4937228</v>
      </c>
      <c r="L129" s="65" t="s">
        <v>38</v>
      </c>
      <c r="M129" s="65" t="s">
        <v>454</v>
      </c>
      <c r="N129" s="65" t="s">
        <v>21</v>
      </c>
      <c r="O129" s="72" t="s">
        <v>181</v>
      </c>
      <c r="P129" s="81" t="s">
        <v>182</v>
      </c>
    </row>
    <row r="130" spans="2:16" s="51" customFormat="1" ht="80.099999999999994" customHeight="1" x14ac:dyDescent="0.25">
      <c r="B130" s="34">
        <v>23</v>
      </c>
      <c r="C130" s="21" t="s">
        <v>159</v>
      </c>
      <c r="D130" s="21" t="s">
        <v>160</v>
      </c>
      <c r="E130" s="21" t="s">
        <v>545</v>
      </c>
      <c r="F130" s="21"/>
      <c r="G130" s="21"/>
      <c r="H130" s="22"/>
      <c r="I130" s="21"/>
      <c r="J130" s="23">
        <f>SUM(J107:J129)</f>
        <v>1433060065.5</v>
      </c>
      <c r="K130" s="23">
        <f>SUM(K107:K129)</f>
        <v>1149118142.98</v>
      </c>
      <c r="L130" s="21"/>
      <c r="M130" s="21"/>
      <c r="N130" s="21"/>
      <c r="O130" s="59"/>
      <c r="P130" s="82"/>
    </row>
    <row r="131" spans="2:16" s="50" customFormat="1" ht="80.099999999999994" customHeight="1" x14ac:dyDescent="0.25">
      <c r="B131" s="64">
        <v>1</v>
      </c>
      <c r="C131" s="65" t="s">
        <v>163</v>
      </c>
      <c r="D131" s="65" t="s">
        <v>160</v>
      </c>
      <c r="E131" s="65" t="s">
        <v>69</v>
      </c>
      <c r="F131" s="65" t="s">
        <v>458</v>
      </c>
      <c r="G131" s="65" t="s">
        <v>455</v>
      </c>
      <c r="H131" s="65" t="s">
        <v>456</v>
      </c>
      <c r="I131" s="65" t="s">
        <v>66</v>
      </c>
      <c r="J131" s="49">
        <v>31065263</v>
      </c>
      <c r="K131" s="49">
        <v>28000000</v>
      </c>
      <c r="L131" s="65" t="s">
        <v>38</v>
      </c>
      <c r="M131" s="65" t="s">
        <v>457</v>
      </c>
      <c r="N131" s="67" t="s">
        <v>21</v>
      </c>
      <c r="O131" s="72" t="s">
        <v>181</v>
      </c>
      <c r="P131" s="83" t="s">
        <v>182</v>
      </c>
    </row>
    <row r="132" spans="2:16" s="50" customFormat="1" ht="80.099999999999994" customHeight="1" x14ac:dyDescent="0.25">
      <c r="B132" s="64">
        <f t="shared" ref="B132:B145" si="8">B131+1</f>
        <v>2</v>
      </c>
      <c r="C132" s="65" t="s">
        <v>163</v>
      </c>
      <c r="D132" s="65" t="s">
        <v>160</v>
      </c>
      <c r="E132" s="65" t="s">
        <v>69</v>
      </c>
      <c r="F132" s="65" t="s">
        <v>523</v>
      </c>
      <c r="G132" s="65" t="s">
        <v>524</v>
      </c>
      <c r="H132" s="65" t="s">
        <v>525</v>
      </c>
      <c r="I132" s="65" t="s">
        <v>66</v>
      </c>
      <c r="J132" s="49">
        <v>24000000</v>
      </c>
      <c r="K132" s="49">
        <v>21600000</v>
      </c>
      <c r="L132" s="65" t="s">
        <v>38</v>
      </c>
      <c r="M132" s="65" t="s">
        <v>526</v>
      </c>
      <c r="N132" s="67" t="s">
        <v>493</v>
      </c>
      <c r="O132" s="72" t="s">
        <v>181</v>
      </c>
      <c r="P132" s="81" t="s">
        <v>182</v>
      </c>
    </row>
    <row r="133" spans="2:16" s="50" customFormat="1" ht="80.099999999999994" customHeight="1" x14ac:dyDescent="0.25">
      <c r="B133" s="64">
        <f t="shared" si="8"/>
        <v>3</v>
      </c>
      <c r="C133" s="65" t="s">
        <v>163</v>
      </c>
      <c r="D133" s="65" t="s">
        <v>160</v>
      </c>
      <c r="E133" s="65" t="s">
        <v>69</v>
      </c>
      <c r="F133" s="65" t="s">
        <v>527</v>
      </c>
      <c r="G133" s="65" t="s">
        <v>524</v>
      </c>
      <c r="H133" s="65" t="s">
        <v>525</v>
      </c>
      <c r="I133" s="65" t="s">
        <v>66</v>
      </c>
      <c r="J133" s="49">
        <v>271225697</v>
      </c>
      <c r="K133" s="49">
        <v>244103127.30000001</v>
      </c>
      <c r="L133" s="65" t="s">
        <v>38</v>
      </c>
      <c r="M133" s="65" t="s">
        <v>526</v>
      </c>
      <c r="N133" s="67" t="s">
        <v>493</v>
      </c>
      <c r="O133" s="72" t="s">
        <v>181</v>
      </c>
      <c r="P133" s="83" t="s">
        <v>181</v>
      </c>
    </row>
    <row r="134" spans="2:16" s="50" customFormat="1" ht="80.099999999999994" customHeight="1" x14ac:dyDescent="0.25">
      <c r="B134" s="64">
        <f t="shared" si="8"/>
        <v>4</v>
      </c>
      <c r="C134" s="65" t="s">
        <v>163</v>
      </c>
      <c r="D134" s="65" t="s">
        <v>160</v>
      </c>
      <c r="E134" s="65" t="s">
        <v>69</v>
      </c>
      <c r="F134" s="65" t="s">
        <v>459</v>
      </c>
      <c r="G134" s="65" t="s">
        <v>460</v>
      </c>
      <c r="H134" s="65" t="s">
        <v>461</v>
      </c>
      <c r="I134" s="65" t="s">
        <v>66</v>
      </c>
      <c r="J134" s="49">
        <v>160736843</v>
      </c>
      <c r="K134" s="49">
        <v>150000000</v>
      </c>
      <c r="L134" s="65" t="s">
        <v>38</v>
      </c>
      <c r="M134" s="65" t="s">
        <v>462</v>
      </c>
      <c r="N134" s="67" t="s">
        <v>21</v>
      </c>
      <c r="O134" s="72" t="s">
        <v>181</v>
      </c>
      <c r="P134" s="83" t="s">
        <v>182</v>
      </c>
    </row>
    <row r="135" spans="2:16" s="50" customFormat="1" ht="80.099999999999994" customHeight="1" x14ac:dyDescent="0.25">
      <c r="B135" s="64">
        <f t="shared" si="8"/>
        <v>5</v>
      </c>
      <c r="C135" s="65" t="s">
        <v>163</v>
      </c>
      <c r="D135" s="65" t="s">
        <v>160</v>
      </c>
      <c r="E135" s="65" t="s">
        <v>69</v>
      </c>
      <c r="F135" s="65" t="s">
        <v>219</v>
      </c>
      <c r="G135" s="65" t="s">
        <v>218</v>
      </c>
      <c r="H135" s="65" t="s">
        <v>220</v>
      </c>
      <c r="I135" s="65" t="s">
        <v>66</v>
      </c>
      <c r="J135" s="49">
        <v>172295324</v>
      </c>
      <c r="K135" s="49">
        <v>128500000</v>
      </c>
      <c r="L135" s="65" t="s">
        <v>221</v>
      </c>
      <c r="M135" s="65" t="s">
        <v>145</v>
      </c>
      <c r="N135" s="67" t="s">
        <v>21</v>
      </c>
      <c r="O135" s="72" t="s">
        <v>181</v>
      </c>
      <c r="P135" s="83" t="s">
        <v>181</v>
      </c>
    </row>
    <row r="136" spans="2:16" s="50" customFormat="1" ht="80.099999999999994" customHeight="1" x14ac:dyDescent="0.25">
      <c r="B136" s="64">
        <f t="shared" si="8"/>
        <v>6</v>
      </c>
      <c r="C136" s="65" t="s">
        <v>163</v>
      </c>
      <c r="D136" s="65" t="s">
        <v>160</v>
      </c>
      <c r="E136" s="65" t="s">
        <v>69</v>
      </c>
      <c r="F136" s="65" t="s">
        <v>528</v>
      </c>
      <c r="G136" s="65" t="s">
        <v>529</v>
      </c>
      <c r="H136" s="65" t="s">
        <v>222</v>
      </c>
      <c r="I136" s="65" t="s">
        <v>66</v>
      </c>
      <c r="J136" s="49">
        <v>815040736</v>
      </c>
      <c r="K136" s="49">
        <v>677650000</v>
      </c>
      <c r="L136" s="65" t="s">
        <v>146</v>
      </c>
      <c r="M136" s="65" t="s">
        <v>530</v>
      </c>
      <c r="N136" s="67" t="s">
        <v>493</v>
      </c>
      <c r="O136" s="72" t="s">
        <v>181</v>
      </c>
      <c r="P136" s="83" t="s">
        <v>181</v>
      </c>
    </row>
    <row r="137" spans="2:16" s="50" customFormat="1" ht="80.099999999999994" customHeight="1" x14ac:dyDescent="0.25">
      <c r="B137" s="64">
        <f t="shared" si="8"/>
        <v>7</v>
      </c>
      <c r="C137" s="65" t="s">
        <v>163</v>
      </c>
      <c r="D137" s="65" t="s">
        <v>160</v>
      </c>
      <c r="E137" s="65" t="s">
        <v>69</v>
      </c>
      <c r="F137" s="65" t="s">
        <v>71</v>
      </c>
      <c r="G137" s="65" t="s">
        <v>70</v>
      </c>
      <c r="H137" s="65" t="s">
        <v>222</v>
      </c>
      <c r="I137" s="65" t="s">
        <v>66</v>
      </c>
      <c r="J137" s="49">
        <v>113928309</v>
      </c>
      <c r="K137" s="49">
        <v>84900000</v>
      </c>
      <c r="L137" s="65" t="s">
        <v>146</v>
      </c>
      <c r="M137" s="65" t="s">
        <v>72</v>
      </c>
      <c r="N137" s="67" t="s">
        <v>21</v>
      </c>
      <c r="O137" s="72" t="s">
        <v>181</v>
      </c>
      <c r="P137" s="83" t="s">
        <v>181</v>
      </c>
    </row>
    <row r="138" spans="2:16" s="50" customFormat="1" ht="80.099999999999994" customHeight="1" x14ac:dyDescent="0.25">
      <c r="B138" s="64">
        <f t="shared" si="8"/>
        <v>8</v>
      </c>
      <c r="C138" s="65" t="s">
        <v>163</v>
      </c>
      <c r="D138" s="65" t="s">
        <v>160</v>
      </c>
      <c r="E138" s="65" t="s">
        <v>69</v>
      </c>
      <c r="F138" s="65" t="s">
        <v>463</v>
      </c>
      <c r="G138" s="65" t="s">
        <v>70</v>
      </c>
      <c r="H138" s="65" t="s">
        <v>222</v>
      </c>
      <c r="I138" s="65" t="s">
        <v>66</v>
      </c>
      <c r="J138" s="49">
        <v>44283090</v>
      </c>
      <c r="K138" s="49">
        <v>33000000</v>
      </c>
      <c r="L138" s="65" t="s">
        <v>146</v>
      </c>
      <c r="M138" s="65" t="s">
        <v>464</v>
      </c>
      <c r="N138" s="67" t="s">
        <v>21</v>
      </c>
      <c r="O138" s="72" t="s">
        <v>181</v>
      </c>
      <c r="P138" s="83" t="s">
        <v>182</v>
      </c>
    </row>
    <row r="139" spans="2:16" s="50" customFormat="1" ht="80.099999999999994" customHeight="1" x14ac:dyDescent="0.25">
      <c r="B139" s="64">
        <f t="shared" si="8"/>
        <v>9</v>
      </c>
      <c r="C139" s="65" t="s">
        <v>163</v>
      </c>
      <c r="D139" s="65" t="s">
        <v>160</v>
      </c>
      <c r="E139" s="65" t="s">
        <v>69</v>
      </c>
      <c r="F139" s="65" t="s">
        <v>465</v>
      </c>
      <c r="G139" s="65" t="s">
        <v>466</v>
      </c>
      <c r="H139" s="65" t="s">
        <v>456</v>
      </c>
      <c r="I139" s="65" t="s">
        <v>66</v>
      </c>
      <c r="J139" s="49">
        <v>257840970</v>
      </c>
      <c r="K139" s="49">
        <v>193250000</v>
      </c>
      <c r="L139" s="65" t="s">
        <v>38</v>
      </c>
      <c r="M139" s="65" t="s">
        <v>467</v>
      </c>
      <c r="N139" s="67" t="s">
        <v>21</v>
      </c>
      <c r="O139" s="72" t="s">
        <v>181</v>
      </c>
      <c r="P139" s="83" t="s">
        <v>181</v>
      </c>
    </row>
    <row r="140" spans="2:16" s="50" customFormat="1" ht="80.099999999999994" customHeight="1" x14ac:dyDescent="0.25">
      <c r="B140" s="64">
        <f t="shared" si="8"/>
        <v>10</v>
      </c>
      <c r="C140" s="65" t="s">
        <v>163</v>
      </c>
      <c r="D140" s="65" t="s">
        <v>160</v>
      </c>
      <c r="E140" s="65" t="s">
        <v>69</v>
      </c>
      <c r="F140" s="65" t="s">
        <v>468</v>
      </c>
      <c r="G140" s="65" t="s">
        <v>466</v>
      </c>
      <c r="H140" s="65" t="s">
        <v>456</v>
      </c>
      <c r="I140" s="65" t="s">
        <v>66</v>
      </c>
      <c r="J140" s="49">
        <v>80054118</v>
      </c>
      <c r="K140" s="49">
        <v>60000000</v>
      </c>
      <c r="L140" s="65" t="s">
        <v>38</v>
      </c>
      <c r="M140" s="65" t="s">
        <v>147</v>
      </c>
      <c r="N140" s="67" t="s">
        <v>21</v>
      </c>
      <c r="O140" s="72" t="s">
        <v>181</v>
      </c>
      <c r="P140" s="83" t="s">
        <v>181</v>
      </c>
    </row>
    <row r="141" spans="2:16" s="50" customFormat="1" ht="80.099999999999994" customHeight="1" x14ac:dyDescent="0.25">
      <c r="B141" s="64">
        <f t="shared" si="8"/>
        <v>11</v>
      </c>
      <c r="C141" s="65" t="s">
        <v>163</v>
      </c>
      <c r="D141" s="65" t="s">
        <v>160</v>
      </c>
      <c r="E141" s="65" t="s">
        <v>69</v>
      </c>
      <c r="F141" s="65" t="s">
        <v>531</v>
      </c>
      <c r="G141" s="65" t="s">
        <v>466</v>
      </c>
      <c r="H141" s="65" t="s">
        <v>456</v>
      </c>
      <c r="I141" s="65" t="s">
        <v>66</v>
      </c>
      <c r="J141" s="49">
        <v>5882353</v>
      </c>
      <c r="K141" s="49">
        <v>5000000</v>
      </c>
      <c r="L141" s="65" t="s">
        <v>38</v>
      </c>
      <c r="M141" s="65" t="s">
        <v>532</v>
      </c>
      <c r="N141" s="67" t="s">
        <v>493</v>
      </c>
      <c r="O141" s="72" t="s">
        <v>181</v>
      </c>
      <c r="P141" s="83" t="s">
        <v>181</v>
      </c>
    </row>
    <row r="142" spans="2:16" s="50" customFormat="1" ht="80.099999999999994" customHeight="1" x14ac:dyDescent="0.25">
      <c r="B142" s="64">
        <f t="shared" si="8"/>
        <v>12</v>
      </c>
      <c r="C142" s="65" t="s">
        <v>163</v>
      </c>
      <c r="D142" s="65" t="s">
        <v>160</v>
      </c>
      <c r="E142" s="65" t="s">
        <v>69</v>
      </c>
      <c r="F142" s="65" t="s">
        <v>469</v>
      </c>
      <c r="G142" s="65" t="s">
        <v>70</v>
      </c>
      <c r="H142" s="65" t="s">
        <v>222</v>
      </c>
      <c r="I142" s="65" t="s">
        <v>66</v>
      </c>
      <c r="J142" s="49">
        <v>52772825</v>
      </c>
      <c r="K142" s="49">
        <v>38280000</v>
      </c>
      <c r="L142" s="65" t="s">
        <v>146</v>
      </c>
      <c r="M142" s="65" t="s">
        <v>470</v>
      </c>
      <c r="N142" s="67" t="s">
        <v>21</v>
      </c>
      <c r="O142" s="72" t="s">
        <v>181</v>
      </c>
      <c r="P142" s="83" t="s">
        <v>181</v>
      </c>
    </row>
    <row r="143" spans="2:16" s="50" customFormat="1" ht="80.099999999999994" customHeight="1" x14ac:dyDescent="0.25">
      <c r="B143" s="64">
        <f t="shared" si="8"/>
        <v>13</v>
      </c>
      <c r="C143" s="65" t="s">
        <v>163</v>
      </c>
      <c r="D143" s="65" t="s">
        <v>160</v>
      </c>
      <c r="E143" s="65" t="s">
        <v>69</v>
      </c>
      <c r="F143" s="65" t="s">
        <v>471</v>
      </c>
      <c r="G143" s="65" t="s">
        <v>472</v>
      </c>
      <c r="H143" s="65" t="s">
        <v>222</v>
      </c>
      <c r="I143" s="65" t="s">
        <v>66</v>
      </c>
      <c r="J143" s="49">
        <v>76725065</v>
      </c>
      <c r="K143" s="49">
        <v>56800000</v>
      </c>
      <c r="L143" s="65" t="s">
        <v>146</v>
      </c>
      <c r="M143" s="65" t="s">
        <v>473</v>
      </c>
      <c r="N143" s="67" t="s">
        <v>21</v>
      </c>
      <c r="O143" s="72" t="s">
        <v>181</v>
      </c>
      <c r="P143" s="83" t="s">
        <v>181</v>
      </c>
    </row>
    <row r="144" spans="2:16" s="50" customFormat="1" ht="80.099999999999994" customHeight="1" x14ac:dyDescent="0.25">
      <c r="B144" s="64">
        <f t="shared" si="8"/>
        <v>14</v>
      </c>
      <c r="C144" s="65" t="s">
        <v>163</v>
      </c>
      <c r="D144" s="65" t="s">
        <v>160</v>
      </c>
      <c r="E144" s="65" t="s">
        <v>69</v>
      </c>
      <c r="F144" s="65" t="s">
        <v>533</v>
      </c>
      <c r="G144" s="65" t="s">
        <v>534</v>
      </c>
      <c r="H144" s="65" t="s">
        <v>535</v>
      </c>
      <c r="I144" s="65" t="s">
        <v>37</v>
      </c>
      <c r="J144" s="49">
        <v>18000000</v>
      </c>
      <c r="K144" s="49">
        <v>15300000</v>
      </c>
      <c r="L144" s="65" t="s">
        <v>24</v>
      </c>
      <c r="M144" s="65" t="s">
        <v>536</v>
      </c>
      <c r="N144" s="67" t="s">
        <v>493</v>
      </c>
      <c r="O144" s="72" t="s">
        <v>181</v>
      </c>
      <c r="P144" s="83" t="s">
        <v>181</v>
      </c>
    </row>
    <row r="145" spans="2:16" s="50" customFormat="1" ht="80.099999999999994" customHeight="1" x14ac:dyDescent="0.25">
      <c r="B145" s="64">
        <f t="shared" si="8"/>
        <v>15</v>
      </c>
      <c r="C145" s="65" t="s">
        <v>163</v>
      </c>
      <c r="D145" s="65" t="s">
        <v>160</v>
      </c>
      <c r="E145" s="65" t="s">
        <v>69</v>
      </c>
      <c r="F145" s="65" t="s">
        <v>474</v>
      </c>
      <c r="G145" s="65" t="s">
        <v>466</v>
      </c>
      <c r="H145" s="65" t="s">
        <v>456</v>
      </c>
      <c r="I145" s="65" t="s">
        <v>66</v>
      </c>
      <c r="J145" s="49">
        <v>37358589</v>
      </c>
      <c r="K145" s="49">
        <v>28000000</v>
      </c>
      <c r="L145" s="65" t="s">
        <v>38</v>
      </c>
      <c r="M145" s="65" t="s">
        <v>475</v>
      </c>
      <c r="N145" s="67" t="s">
        <v>21</v>
      </c>
      <c r="O145" s="72" t="s">
        <v>181</v>
      </c>
      <c r="P145" s="83" t="s">
        <v>184</v>
      </c>
    </row>
    <row r="146" spans="2:16" s="51" customFormat="1" ht="80.099999999999994" customHeight="1" x14ac:dyDescent="0.25">
      <c r="B146" s="34">
        <v>15</v>
      </c>
      <c r="C146" s="21" t="s">
        <v>163</v>
      </c>
      <c r="D146" s="21" t="s">
        <v>160</v>
      </c>
      <c r="E146" s="21" t="s">
        <v>546</v>
      </c>
      <c r="F146" s="21"/>
      <c r="G146" s="21"/>
      <c r="H146" s="22"/>
      <c r="I146" s="21"/>
      <c r="J146" s="23">
        <f>SUM(J131:J145)</f>
        <v>2161209182</v>
      </c>
      <c r="K146" s="23">
        <f>SUM(K131:K145)</f>
        <v>1764383127.3</v>
      </c>
      <c r="L146" s="21"/>
      <c r="M146" s="21"/>
      <c r="N146" s="21"/>
      <c r="O146" s="59"/>
      <c r="P146" s="82"/>
    </row>
    <row r="147" spans="2:16" s="71" customFormat="1" ht="80.099999999999994" customHeight="1" x14ac:dyDescent="0.25">
      <c r="B147" s="64">
        <v>1</v>
      </c>
      <c r="C147" s="65" t="s">
        <v>161</v>
      </c>
      <c r="D147" s="65" t="s">
        <v>177</v>
      </c>
      <c r="E147" s="65" t="s">
        <v>259</v>
      </c>
      <c r="F147" s="65" t="s">
        <v>260</v>
      </c>
      <c r="G147" s="65" t="s">
        <v>261</v>
      </c>
      <c r="H147" s="65" t="s">
        <v>206</v>
      </c>
      <c r="I147" s="65" t="s">
        <v>106</v>
      </c>
      <c r="J147" s="49">
        <v>12500000</v>
      </c>
      <c r="K147" s="49">
        <v>10625000</v>
      </c>
      <c r="L147" s="65" t="s">
        <v>24</v>
      </c>
      <c r="M147" s="65" t="s">
        <v>223</v>
      </c>
      <c r="N147" s="65" t="s">
        <v>20</v>
      </c>
      <c r="O147" s="69" t="s">
        <v>483</v>
      </c>
      <c r="P147" s="83" t="s">
        <v>484</v>
      </c>
    </row>
    <row r="148" spans="2:16" s="50" customFormat="1" ht="80.099999999999994" customHeight="1" x14ac:dyDescent="0.25">
      <c r="B148" s="64">
        <v>2</v>
      </c>
      <c r="C148" s="65" t="s">
        <v>161</v>
      </c>
      <c r="D148" s="65" t="s">
        <v>177</v>
      </c>
      <c r="E148" s="65" t="s">
        <v>259</v>
      </c>
      <c r="F148" s="65" t="s">
        <v>224</v>
      </c>
      <c r="G148" s="65" t="s">
        <v>225</v>
      </c>
      <c r="H148" s="65" t="s">
        <v>206</v>
      </c>
      <c r="I148" s="65" t="s">
        <v>106</v>
      </c>
      <c r="J148" s="49">
        <v>819117647.33333337</v>
      </c>
      <c r="K148" s="49">
        <v>696250000</v>
      </c>
      <c r="L148" s="65" t="s">
        <v>24</v>
      </c>
      <c r="M148" s="65" t="s">
        <v>226</v>
      </c>
      <c r="N148" s="65" t="s">
        <v>20</v>
      </c>
      <c r="O148" s="69" t="s">
        <v>492</v>
      </c>
      <c r="P148" s="83" t="s">
        <v>485</v>
      </c>
    </row>
    <row r="149" spans="2:16" s="50" customFormat="1" ht="80.099999999999994" customHeight="1" x14ac:dyDescent="0.25">
      <c r="B149" s="101">
        <v>3</v>
      </c>
      <c r="C149" s="65" t="s">
        <v>161</v>
      </c>
      <c r="D149" s="65" t="s">
        <v>177</v>
      </c>
      <c r="E149" s="65" t="s">
        <v>257</v>
      </c>
      <c r="F149" s="65" t="s">
        <v>476</v>
      </c>
      <c r="G149" s="65" t="s">
        <v>477</v>
      </c>
      <c r="H149" s="65" t="s">
        <v>206</v>
      </c>
      <c r="I149" s="65" t="s">
        <v>106</v>
      </c>
      <c r="J149" s="49">
        <v>819117647.33333337</v>
      </c>
      <c r="K149" s="49">
        <v>696250000</v>
      </c>
      <c r="L149" s="65" t="s">
        <v>24</v>
      </c>
      <c r="M149" s="65" t="s">
        <v>226</v>
      </c>
      <c r="N149" s="65" t="s">
        <v>20</v>
      </c>
      <c r="O149" s="69" t="s">
        <v>492</v>
      </c>
      <c r="P149" s="83" t="s">
        <v>486</v>
      </c>
    </row>
    <row r="150" spans="2:16" s="50" customFormat="1" ht="80.099999999999994" customHeight="1" x14ac:dyDescent="0.25">
      <c r="B150" s="102"/>
      <c r="C150" s="65" t="s">
        <v>161</v>
      </c>
      <c r="D150" s="65" t="s">
        <v>177</v>
      </c>
      <c r="E150" s="65" t="s">
        <v>257</v>
      </c>
      <c r="F150" s="65" t="s">
        <v>476</v>
      </c>
      <c r="G150" s="65" t="s">
        <v>477</v>
      </c>
      <c r="H150" s="65" t="s">
        <v>207</v>
      </c>
      <c r="I150" s="65" t="s">
        <v>106</v>
      </c>
      <c r="J150" s="49">
        <v>168887970</v>
      </c>
      <c r="K150" s="49">
        <v>67555188</v>
      </c>
      <c r="L150" s="65" t="s">
        <v>107</v>
      </c>
      <c r="M150" s="65" t="s">
        <v>226</v>
      </c>
      <c r="N150" s="65" t="s">
        <v>20</v>
      </c>
      <c r="O150" s="69" t="s">
        <v>492</v>
      </c>
      <c r="P150" s="83" t="s">
        <v>486</v>
      </c>
    </row>
    <row r="151" spans="2:16" s="50" customFormat="1" ht="80.099999999999994" customHeight="1" x14ac:dyDescent="0.25">
      <c r="B151" s="64">
        <v>4</v>
      </c>
      <c r="C151" s="65" t="s">
        <v>161</v>
      </c>
      <c r="D151" s="65" t="s">
        <v>177</v>
      </c>
      <c r="E151" s="65" t="s">
        <v>259</v>
      </c>
      <c r="F151" s="65" t="s">
        <v>478</v>
      </c>
      <c r="G151" s="65" t="s">
        <v>479</v>
      </c>
      <c r="H151" s="65" t="s">
        <v>206</v>
      </c>
      <c r="I151" s="65" t="s">
        <v>106</v>
      </c>
      <c r="J151" s="49">
        <v>12500000</v>
      </c>
      <c r="K151" s="49">
        <v>10625000</v>
      </c>
      <c r="L151" s="65" t="s">
        <v>258</v>
      </c>
      <c r="M151" s="65" t="s">
        <v>223</v>
      </c>
      <c r="N151" s="65" t="s">
        <v>20</v>
      </c>
      <c r="O151" s="69" t="s">
        <v>492</v>
      </c>
      <c r="P151" s="83" t="s">
        <v>486</v>
      </c>
    </row>
    <row r="152" spans="2:16" s="71" customFormat="1" ht="80.099999999999994" customHeight="1" x14ac:dyDescent="0.25">
      <c r="B152" s="64">
        <f>B151+1</f>
        <v>5</v>
      </c>
      <c r="C152" s="65" t="s">
        <v>161</v>
      </c>
      <c r="D152" s="65" t="s">
        <v>177</v>
      </c>
      <c r="E152" s="65" t="s">
        <v>259</v>
      </c>
      <c r="F152" s="65" t="s">
        <v>262</v>
      </c>
      <c r="G152" s="65" t="s">
        <v>263</v>
      </c>
      <c r="H152" s="65" t="s">
        <v>207</v>
      </c>
      <c r="I152" s="65" t="s">
        <v>106</v>
      </c>
      <c r="J152" s="49">
        <v>17647058.823529411</v>
      </c>
      <c r="K152" s="49">
        <v>15000000</v>
      </c>
      <c r="L152" s="65" t="s">
        <v>258</v>
      </c>
      <c r="M152" s="65" t="s">
        <v>275</v>
      </c>
      <c r="N152" s="65" t="s">
        <v>20</v>
      </c>
      <c r="O152" s="69" t="s">
        <v>483</v>
      </c>
      <c r="P152" s="83" t="s">
        <v>484</v>
      </c>
    </row>
    <row r="153" spans="2:16" s="71" customFormat="1" ht="80.099999999999994" customHeight="1" x14ac:dyDescent="0.25">
      <c r="B153" s="64">
        <f t="shared" ref="B153:B162" si="9">B152+1</f>
        <v>6</v>
      </c>
      <c r="C153" s="65" t="s">
        <v>161</v>
      </c>
      <c r="D153" s="65" t="s">
        <v>177</v>
      </c>
      <c r="E153" s="65" t="s">
        <v>264</v>
      </c>
      <c r="F153" s="65" t="s">
        <v>265</v>
      </c>
      <c r="G153" s="65" t="s">
        <v>227</v>
      </c>
      <c r="H153" s="65" t="s">
        <v>207</v>
      </c>
      <c r="I153" s="65" t="s">
        <v>106</v>
      </c>
      <c r="J153" s="49">
        <v>190937500</v>
      </c>
      <c r="K153" s="49">
        <v>95468750</v>
      </c>
      <c r="L153" s="65" t="s">
        <v>107</v>
      </c>
      <c r="M153" s="65" t="s">
        <v>75</v>
      </c>
      <c r="N153" s="65" t="s">
        <v>20</v>
      </c>
      <c r="O153" s="69" t="s">
        <v>483</v>
      </c>
      <c r="P153" s="83" t="s">
        <v>484</v>
      </c>
    </row>
    <row r="154" spans="2:16" s="71" customFormat="1" ht="80.099999999999994" customHeight="1" x14ac:dyDescent="0.25">
      <c r="B154" s="64">
        <f t="shared" si="9"/>
        <v>7</v>
      </c>
      <c r="C154" s="65" t="s">
        <v>161</v>
      </c>
      <c r="D154" s="65" t="s">
        <v>177</v>
      </c>
      <c r="E154" s="65" t="s">
        <v>264</v>
      </c>
      <c r="F154" s="65" t="s">
        <v>266</v>
      </c>
      <c r="G154" s="65" t="s">
        <v>263</v>
      </c>
      <c r="H154" s="65" t="s">
        <v>207</v>
      </c>
      <c r="I154" s="65" t="s">
        <v>106</v>
      </c>
      <c r="J154" s="49">
        <v>20000000</v>
      </c>
      <c r="K154" s="49">
        <v>10000000</v>
      </c>
      <c r="L154" s="65" t="s">
        <v>107</v>
      </c>
      <c r="M154" s="65" t="s">
        <v>75</v>
      </c>
      <c r="N154" s="65" t="s">
        <v>20</v>
      </c>
      <c r="O154" s="69" t="s">
        <v>483</v>
      </c>
      <c r="P154" s="83" t="s">
        <v>484</v>
      </c>
    </row>
    <row r="155" spans="2:16" s="71" customFormat="1" ht="80.099999999999994" customHeight="1" x14ac:dyDescent="0.25">
      <c r="B155" s="64">
        <f t="shared" si="9"/>
        <v>8</v>
      </c>
      <c r="C155" s="65" t="s">
        <v>161</v>
      </c>
      <c r="D155" s="65" t="s">
        <v>177</v>
      </c>
      <c r="E155" s="65" t="s">
        <v>267</v>
      </c>
      <c r="F155" s="65" t="s">
        <v>228</v>
      </c>
      <c r="G155" s="65" t="s">
        <v>480</v>
      </c>
      <c r="H155" s="65" t="s">
        <v>121</v>
      </c>
      <c r="I155" s="65" t="s">
        <v>106</v>
      </c>
      <c r="J155" s="49">
        <v>14705882.5</v>
      </c>
      <c r="K155" s="49">
        <v>12500000</v>
      </c>
      <c r="L155" s="65" t="s">
        <v>24</v>
      </c>
      <c r="M155" s="65" t="s">
        <v>178</v>
      </c>
      <c r="N155" s="65" t="s">
        <v>20</v>
      </c>
      <c r="O155" s="69" t="s">
        <v>483</v>
      </c>
      <c r="P155" s="83" t="s">
        <v>484</v>
      </c>
    </row>
    <row r="156" spans="2:16" s="50" customFormat="1" ht="80.099999999999994" customHeight="1" x14ac:dyDescent="0.25">
      <c r="B156" s="64">
        <f t="shared" si="9"/>
        <v>9</v>
      </c>
      <c r="C156" s="65" t="s">
        <v>161</v>
      </c>
      <c r="D156" s="65" t="s">
        <v>177</v>
      </c>
      <c r="E156" s="65" t="s">
        <v>268</v>
      </c>
      <c r="F156" s="65" t="s">
        <v>269</v>
      </c>
      <c r="G156" s="65" t="s">
        <v>76</v>
      </c>
      <c r="H156" s="65" t="s">
        <v>121</v>
      </c>
      <c r="I156" s="65" t="s">
        <v>106</v>
      </c>
      <c r="J156" s="49">
        <v>47058824</v>
      </c>
      <c r="K156" s="49">
        <v>40000000</v>
      </c>
      <c r="L156" s="65" t="s">
        <v>24</v>
      </c>
      <c r="M156" s="65" t="s">
        <v>178</v>
      </c>
      <c r="N156" s="65" t="s">
        <v>20</v>
      </c>
      <c r="O156" s="69" t="s">
        <v>488</v>
      </c>
      <c r="P156" s="83" t="s">
        <v>489</v>
      </c>
    </row>
    <row r="157" spans="2:16" s="71" customFormat="1" ht="80.099999999999994" customHeight="1" x14ac:dyDescent="0.25">
      <c r="B157" s="64">
        <f t="shared" si="9"/>
        <v>10</v>
      </c>
      <c r="C157" s="65" t="s">
        <v>161</v>
      </c>
      <c r="D157" s="65" t="s">
        <v>177</v>
      </c>
      <c r="E157" s="65" t="s">
        <v>270</v>
      </c>
      <c r="F157" s="65" t="s">
        <v>229</v>
      </c>
      <c r="G157" s="65" t="s">
        <v>77</v>
      </c>
      <c r="H157" s="65" t="s">
        <v>120</v>
      </c>
      <c r="I157" s="65" t="s">
        <v>106</v>
      </c>
      <c r="J157" s="49">
        <v>241369004.89999998</v>
      </c>
      <c r="K157" s="49">
        <v>205163653.95999998</v>
      </c>
      <c r="L157" s="65" t="s">
        <v>24</v>
      </c>
      <c r="M157" s="65" t="s">
        <v>185</v>
      </c>
      <c r="N157" s="65" t="s">
        <v>20</v>
      </c>
      <c r="O157" s="69" t="s">
        <v>483</v>
      </c>
      <c r="P157" s="83" t="s">
        <v>484</v>
      </c>
    </row>
    <row r="158" spans="2:16" s="71" customFormat="1" ht="80.099999999999994" customHeight="1" x14ac:dyDescent="0.25">
      <c r="B158" s="64">
        <f t="shared" si="9"/>
        <v>11</v>
      </c>
      <c r="C158" s="65" t="s">
        <v>161</v>
      </c>
      <c r="D158" s="65" t="s">
        <v>177</v>
      </c>
      <c r="E158" s="65" t="s">
        <v>271</v>
      </c>
      <c r="F158" s="65" t="s">
        <v>230</v>
      </c>
      <c r="G158" s="65" t="s">
        <v>78</v>
      </c>
      <c r="H158" s="65" t="s">
        <v>120</v>
      </c>
      <c r="I158" s="65" t="s">
        <v>106</v>
      </c>
      <c r="J158" s="49">
        <v>111764706</v>
      </c>
      <c r="K158" s="49">
        <v>95000000</v>
      </c>
      <c r="L158" s="65" t="s">
        <v>24</v>
      </c>
      <c r="M158" s="65" t="s">
        <v>79</v>
      </c>
      <c r="N158" s="65" t="s">
        <v>20</v>
      </c>
      <c r="O158" s="69" t="s">
        <v>483</v>
      </c>
      <c r="P158" s="83" t="s">
        <v>484</v>
      </c>
    </row>
    <row r="159" spans="2:16" s="50" customFormat="1" ht="80.099999999999994" customHeight="1" x14ac:dyDescent="0.25">
      <c r="B159" s="64">
        <f t="shared" si="9"/>
        <v>12</v>
      </c>
      <c r="C159" s="65" t="s">
        <v>161</v>
      </c>
      <c r="D159" s="65" t="s">
        <v>177</v>
      </c>
      <c r="E159" s="65" t="s">
        <v>272</v>
      </c>
      <c r="F159" s="65" t="s">
        <v>231</v>
      </c>
      <c r="G159" s="65" t="s">
        <v>80</v>
      </c>
      <c r="H159" s="65" t="s">
        <v>119</v>
      </c>
      <c r="I159" s="65" t="s">
        <v>106</v>
      </c>
      <c r="J159" s="49">
        <v>177823529.5</v>
      </c>
      <c r="K159" s="49">
        <v>100150000</v>
      </c>
      <c r="L159" s="65" t="s">
        <v>107</v>
      </c>
      <c r="M159" s="65" t="s">
        <v>186</v>
      </c>
      <c r="N159" s="65" t="s">
        <v>20</v>
      </c>
      <c r="O159" s="69" t="s">
        <v>490</v>
      </c>
      <c r="P159" s="83" t="s">
        <v>487</v>
      </c>
    </row>
    <row r="160" spans="2:16" s="50" customFormat="1" ht="80.099999999999994" customHeight="1" x14ac:dyDescent="0.25">
      <c r="B160" s="64">
        <f t="shared" si="9"/>
        <v>13</v>
      </c>
      <c r="C160" s="65" t="s">
        <v>161</v>
      </c>
      <c r="D160" s="65" t="s">
        <v>177</v>
      </c>
      <c r="E160" s="65" t="s">
        <v>273</v>
      </c>
      <c r="F160" s="65" t="s">
        <v>232</v>
      </c>
      <c r="G160" s="65" t="s">
        <v>80</v>
      </c>
      <c r="H160" s="65" t="s">
        <v>203</v>
      </c>
      <c r="I160" s="65" t="s">
        <v>106</v>
      </c>
      <c r="J160" s="49">
        <v>29411765</v>
      </c>
      <c r="K160" s="49">
        <v>25000000</v>
      </c>
      <c r="L160" s="65" t="s">
        <v>24</v>
      </c>
      <c r="M160" s="65" t="s">
        <v>179</v>
      </c>
      <c r="N160" s="65" t="s">
        <v>20</v>
      </c>
      <c r="O160" s="69" t="s">
        <v>490</v>
      </c>
      <c r="P160" s="83" t="s">
        <v>487</v>
      </c>
    </row>
    <row r="161" spans="1:16" s="50" customFormat="1" ht="80.099999999999994" customHeight="1" x14ac:dyDescent="0.25">
      <c r="B161" s="64">
        <f t="shared" si="9"/>
        <v>14</v>
      </c>
      <c r="C161" s="65" t="s">
        <v>161</v>
      </c>
      <c r="D161" s="65" t="s">
        <v>177</v>
      </c>
      <c r="E161" s="65" t="s">
        <v>274</v>
      </c>
      <c r="F161" s="65" t="s">
        <v>233</v>
      </c>
      <c r="G161" s="65" t="s">
        <v>80</v>
      </c>
      <c r="H161" s="65" t="s">
        <v>205</v>
      </c>
      <c r="I161" s="65" t="s">
        <v>106</v>
      </c>
      <c r="J161" s="49">
        <v>58823529.411764704</v>
      </c>
      <c r="K161" s="49">
        <v>50000000</v>
      </c>
      <c r="L161" s="65" t="s">
        <v>24</v>
      </c>
      <c r="M161" s="65" t="s">
        <v>81</v>
      </c>
      <c r="N161" s="65" t="s">
        <v>20</v>
      </c>
      <c r="O161" s="69" t="s">
        <v>490</v>
      </c>
      <c r="P161" s="83" t="s">
        <v>487</v>
      </c>
    </row>
    <row r="162" spans="1:16" s="50" customFormat="1" ht="80.099999999999994" customHeight="1" x14ac:dyDescent="0.25">
      <c r="B162" s="64">
        <f t="shared" si="9"/>
        <v>15</v>
      </c>
      <c r="C162" s="65" t="s">
        <v>161</v>
      </c>
      <c r="D162" s="65" t="s">
        <v>177</v>
      </c>
      <c r="E162" s="65" t="s">
        <v>481</v>
      </c>
      <c r="F162" s="65" t="s">
        <v>482</v>
      </c>
      <c r="G162" s="65" t="s">
        <v>80</v>
      </c>
      <c r="H162" s="65" t="s">
        <v>205</v>
      </c>
      <c r="I162" s="65" t="s">
        <v>106</v>
      </c>
      <c r="J162" s="49">
        <v>170588235</v>
      </c>
      <c r="K162" s="49">
        <v>145000000</v>
      </c>
      <c r="L162" s="65" t="s">
        <v>107</v>
      </c>
      <c r="M162" s="65" t="s">
        <v>491</v>
      </c>
      <c r="N162" s="65" t="s">
        <v>20</v>
      </c>
      <c r="O162" s="69" t="s">
        <v>490</v>
      </c>
      <c r="P162" s="83" t="s">
        <v>487</v>
      </c>
    </row>
    <row r="163" spans="1:16" s="51" customFormat="1" ht="80.099999999999994" customHeight="1" x14ac:dyDescent="0.25">
      <c r="B163" s="34">
        <v>15</v>
      </c>
      <c r="C163" s="21" t="s">
        <v>161</v>
      </c>
      <c r="D163" s="21" t="s">
        <v>238</v>
      </c>
      <c r="E163" s="21" t="s">
        <v>547</v>
      </c>
      <c r="F163" s="21"/>
      <c r="G163" s="21"/>
      <c r="H163" s="22"/>
      <c r="I163" s="21"/>
      <c r="J163" s="23">
        <f>SUBTOTAL(9,J147:J162)</f>
        <v>2912253299.8019609</v>
      </c>
      <c r="K163" s="23">
        <f>SUBTOTAL(9,K147:K162)</f>
        <v>2274587591.96</v>
      </c>
      <c r="L163" s="21"/>
      <c r="M163" s="21"/>
      <c r="N163" s="21"/>
      <c r="O163" s="59"/>
      <c r="P163" s="82"/>
    </row>
    <row r="164" spans="1:16" s="50" customFormat="1" ht="80.099999999999994" customHeight="1" x14ac:dyDescent="0.25">
      <c r="B164" s="64">
        <v>1</v>
      </c>
      <c r="C164" s="65" t="s">
        <v>162</v>
      </c>
      <c r="D164" s="65" t="s">
        <v>148</v>
      </c>
      <c r="E164" s="65" t="s">
        <v>86</v>
      </c>
      <c r="F164" s="65" t="s">
        <v>83</v>
      </c>
      <c r="G164" s="65" t="s">
        <v>243</v>
      </c>
      <c r="H164" s="67" t="s">
        <v>25</v>
      </c>
      <c r="I164" s="65" t="s">
        <v>106</v>
      </c>
      <c r="J164" s="49">
        <v>10000000</v>
      </c>
      <c r="K164" s="49">
        <v>5500000</v>
      </c>
      <c r="L164" s="65" t="s">
        <v>38</v>
      </c>
      <c r="M164" s="65" t="s">
        <v>244</v>
      </c>
      <c r="N164" s="65" t="s">
        <v>82</v>
      </c>
      <c r="O164" s="69">
        <v>45366</v>
      </c>
      <c r="P164" s="83" t="s">
        <v>184</v>
      </c>
    </row>
    <row r="165" spans="1:16" s="50" customFormat="1" ht="80.099999999999994" customHeight="1" x14ac:dyDescent="0.25">
      <c r="B165" s="64">
        <v>2</v>
      </c>
      <c r="C165" s="65" t="s">
        <v>162</v>
      </c>
      <c r="D165" s="65" t="s">
        <v>148</v>
      </c>
      <c r="E165" s="65" t="s">
        <v>86</v>
      </c>
      <c r="F165" s="65" t="s">
        <v>83</v>
      </c>
      <c r="G165" s="65" t="s">
        <v>84</v>
      </c>
      <c r="H165" s="67" t="s">
        <v>25</v>
      </c>
      <c r="I165" s="65" t="s">
        <v>106</v>
      </c>
      <c r="J165" s="49">
        <v>9600000</v>
      </c>
      <c r="K165" s="49">
        <v>5280000</v>
      </c>
      <c r="L165" s="65" t="s">
        <v>38</v>
      </c>
      <c r="M165" s="65" t="s">
        <v>85</v>
      </c>
      <c r="N165" s="65" t="s">
        <v>82</v>
      </c>
      <c r="O165" s="69">
        <v>45380</v>
      </c>
      <c r="P165" s="89" t="s">
        <v>184</v>
      </c>
    </row>
    <row r="166" spans="1:16" s="51" customFormat="1" ht="80.099999999999994" customHeight="1" x14ac:dyDescent="0.25">
      <c r="B166" s="34">
        <v>2</v>
      </c>
      <c r="C166" s="21" t="s">
        <v>162</v>
      </c>
      <c r="D166" s="21" t="s">
        <v>148</v>
      </c>
      <c r="E166" s="21" t="s">
        <v>537</v>
      </c>
      <c r="F166" s="21"/>
      <c r="G166" s="21"/>
      <c r="H166" s="22"/>
      <c r="I166" s="21"/>
      <c r="J166" s="23">
        <f>SUM(J164:J165)</f>
        <v>19600000</v>
      </c>
      <c r="K166" s="23">
        <f>SUM(K164:K165)</f>
        <v>10780000</v>
      </c>
      <c r="L166" s="21"/>
      <c r="M166" s="21"/>
      <c r="N166" s="21"/>
      <c r="O166" s="59"/>
      <c r="P166" s="82"/>
    </row>
    <row r="167" spans="1:16" s="27" customFormat="1" ht="80.099999999999994" customHeight="1" x14ac:dyDescent="0.25">
      <c r="A167" s="18"/>
      <c r="B167" s="35">
        <f>B17+B21+B26+B35+B41+B47</f>
        <v>32</v>
      </c>
      <c r="C167" s="24" t="s">
        <v>187</v>
      </c>
      <c r="D167" s="24" t="s">
        <v>574</v>
      </c>
      <c r="E167" s="24"/>
      <c r="F167" s="24"/>
      <c r="G167" s="24"/>
      <c r="H167" s="25"/>
      <c r="I167" s="24"/>
      <c r="J167" s="26">
        <f>J17+J21+J26+J35+J41+J47</f>
        <v>1165142976.4400001</v>
      </c>
      <c r="K167" s="26">
        <f>K17+K21+K26+K35+K41+K47</f>
        <v>842903602.59590352</v>
      </c>
      <c r="L167" s="24"/>
      <c r="M167" s="24"/>
      <c r="N167" s="24"/>
      <c r="O167" s="60"/>
      <c r="P167" s="90"/>
    </row>
    <row r="168" spans="1:16" s="27" customFormat="1" ht="80.099999999999994" customHeight="1" x14ac:dyDescent="0.25">
      <c r="A168" s="18"/>
      <c r="B168" s="35">
        <f>B72+B97+B106+B130+B146+B163+B166</f>
        <v>111</v>
      </c>
      <c r="C168" s="24" t="s">
        <v>188</v>
      </c>
      <c r="D168" s="24" t="s">
        <v>548</v>
      </c>
      <c r="E168" s="24"/>
      <c r="F168" s="24"/>
      <c r="G168" s="24"/>
      <c r="H168" s="25"/>
      <c r="I168" s="24"/>
      <c r="J168" s="26">
        <f>J72+J97+J106+J130+J146+J163+J166</f>
        <v>8335333114.9031372</v>
      </c>
      <c r="K168" s="26">
        <f>K72+K97+K106+K130+K146+K163+K166</f>
        <v>6597818559.5540419</v>
      </c>
      <c r="L168" s="24"/>
      <c r="M168" s="24"/>
      <c r="N168" s="24"/>
      <c r="O168" s="60"/>
      <c r="P168" s="90"/>
    </row>
    <row r="169" spans="1:16" s="27" customFormat="1" ht="80.099999999999994" customHeight="1" thickBot="1" x14ac:dyDescent="0.3">
      <c r="A169" s="18"/>
      <c r="B169" s="36">
        <f>B167+B168</f>
        <v>143</v>
      </c>
      <c r="C169" s="37" t="s">
        <v>22</v>
      </c>
      <c r="D169" s="37" t="s">
        <v>575</v>
      </c>
      <c r="E169" s="37"/>
      <c r="F169" s="37"/>
      <c r="G169" s="37"/>
      <c r="H169" s="38"/>
      <c r="I169" s="37"/>
      <c r="J169" s="39">
        <f>J167+J168</f>
        <v>9500476091.3431377</v>
      </c>
      <c r="K169" s="39">
        <f>K167+K168</f>
        <v>7440722162.1499453</v>
      </c>
      <c r="L169" s="37"/>
      <c r="M169" s="37"/>
      <c r="N169" s="37"/>
      <c r="O169" s="61"/>
      <c r="P169" s="91"/>
    </row>
    <row r="170" spans="1:16" s="18" customFormat="1" ht="80.099999999999994" customHeight="1" x14ac:dyDescent="0.25">
      <c r="B170" s="17"/>
      <c r="C170" s="32" t="s">
        <v>210</v>
      </c>
      <c r="D170" s="33"/>
      <c r="E170" s="33"/>
      <c r="F170" s="33"/>
      <c r="G170" s="33"/>
      <c r="H170" s="33"/>
      <c r="I170" s="33"/>
      <c r="J170" s="42"/>
      <c r="K170" s="41"/>
      <c r="O170" s="54"/>
      <c r="P170" s="55"/>
    </row>
    <row r="171" spans="1:16" s="18" customFormat="1" ht="50.1" customHeight="1" x14ac:dyDescent="0.25">
      <c r="B171" s="17"/>
      <c r="H171" s="19"/>
      <c r="J171" s="41"/>
      <c r="K171" s="41"/>
      <c r="O171" s="54"/>
      <c r="P171" s="55"/>
    </row>
    <row r="172" spans="1:16" ht="50.1" customHeight="1" x14ac:dyDescent="0.25">
      <c r="C172" s="31"/>
    </row>
    <row r="176" spans="1:16" ht="50.1" customHeight="1" x14ac:dyDescent="0.25">
      <c r="L176" s="20"/>
      <c r="M176" s="40"/>
      <c r="N176" s="40"/>
    </row>
    <row r="177" spans="12:14" ht="50.1" customHeight="1" x14ac:dyDescent="0.25">
      <c r="L177" s="20"/>
      <c r="M177" s="40"/>
      <c r="N177" s="40"/>
    </row>
    <row r="178" spans="12:14" ht="50.1" customHeight="1" x14ac:dyDescent="0.25">
      <c r="L178" s="20"/>
      <c r="M178" s="40"/>
      <c r="N178" s="40"/>
    </row>
    <row r="179" spans="12:14" ht="50.1" customHeight="1" x14ac:dyDescent="0.25">
      <c r="L179" s="20"/>
      <c r="M179" s="40"/>
      <c r="N179" s="40"/>
    </row>
    <row r="180" spans="12:14" ht="50.1" customHeight="1" x14ac:dyDescent="0.25">
      <c r="L180" s="20"/>
      <c r="M180" s="40"/>
      <c r="N180" s="40"/>
    </row>
    <row r="181" spans="12:14" ht="50.1" customHeight="1" x14ac:dyDescent="0.25">
      <c r="L181" s="20"/>
      <c r="M181" s="40"/>
      <c r="N181" s="40"/>
    </row>
    <row r="182" spans="12:14" ht="50.1" customHeight="1" x14ac:dyDescent="0.25">
      <c r="L182" s="20"/>
      <c r="M182" s="40"/>
      <c r="N182" s="40"/>
    </row>
    <row r="183" spans="12:14" ht="50.1" customHeight="1" x14ac:dyDescent="0.25">
      <c r="L183" s="20"/>
      <c r="M183" s="40"/>
      <c r="N183" s="40"/>
    </row>
    <row r="184" spans="12:14" ht="50.1" customHeight="1" x14ac:dyDescent="0.25">
      <c r="L184" s="20"/>
      <c r="M184" s="40"/>
      <c r="N184" s="40"/>
    </row>
    <row r="185" spans="12:14" ht="50.1" customHeight="1" x14ac:dyDescent="0.25">
      <c r="L185" s="20"/>
      <c r="M185" s="40"/>
      <c r="N185" s="40"/>
    </row>
    <row r="186" spans="12:14" ht="50.1" customHeight="1" x14ac:dyDescent="0.25">
      <c r="L186" s="20"/>
      <c r="M186" s="40"/>
      <c r="N186" s="40"/>
    </row>
    <row r="187" spans="12:14" ht="50.1" customHeight="1" x14ac:dyDescent="0.25">
      <c r="L187" s="20"/>
      <c r="M187" s="40"/>
      <c r="N187" s="40"/>
    </row>
    <row r="188" spans="12:14" ht="50.1" customHeight="1" x14ac:dyDescent="0.25">
      <c r="L188" s="20"/>
      <c r="M188" s="40"/>
      <c r="N188" s="40"/>
    </row>
    <row r="189" spans="12:14" ht="50.1" customHeight="1" x14ac:dyDescent="0.25">
      <c r="L189" s="20"/>
      <c r="M189" s="40"/>
      <c r="N189" s="40"/>
    </row>
    <row r="190" spans="12:14" ht="50.1" customHeight="1" x14ac:dyDescent="0.25">
      <c r="L190" s="20"/>
      <c r="M190" s="40"/>
      <c r="N190" s="40"/>
    </row>
    <row r="191" spans="12:14" ht="50.1" customHeight="1" x14ac:dyDescent="0.25">
      <c r="L191" s="20"/>
      <c r="M191" s="40"/>
      <c r="N191" s="40"/>
    </row>
    <row r="192" spans="12:14" ht="50.1" customHeight="1" x14ac:dyDescent="0.25">
      <c r="L192" s="20"/>
      <c r="M192" s="40"/>
      <c r="N192" s="40"/>
    </row>
    <row r="193" spans="12:14" ht="50.1" customHeight="1" x14ac:dyDescent="0.25">
      <c r="L193" s="20"/>
      <c r="M193" s="40"/>
      <c r="N193" s="40"/>
    </row>
    <row r="194" spans="12:14" ht="50.1" customHeight="1" x14ac:dyDescent="0.25">
      <c r="L194" s="20"/>
      <c r="M194" s="40"/>
      <c r="N194" s="40"/>
    </row>
    <row r="195" spans="12:14" ht="50.1" customHeight="1" x14ac:dyDescent="0.25">
      <c r="L195" s="20"/>
      <c r="M195" s="40"/>
      <c r="N195" s="40"/>
    </row>
    <row r="196" spans="12:14" ht="50.1" customHeight="1" x14ac:dyDescent="0.25">
      <c r="L196" s="20"/>
      <c r="M196" s="40"/>
      <c r="N196" s="40"/>
    </row>
    <row r="197" spans="12:14" ht="50.1" customHeight="1" x14ac:dyDescent="0.25">
      <c r="L197" s="20"/>
      <c r="M197" s="40"/>
      <c r="N197" s="40"/>
    </row>
    <row r="198" spans="12:14" ht="50.1" customHeight="1" x14ac:dyDescent="0.25">
      <c r="L198" s="20"/>
      <c r="M198" s="40"/>
      <c r="N198" s="40"/>
    </row>
    <row r="199" spans="12:14" ht="50.1" customHeight="1" x14ac:dyDescent="0.25">
      <c r="L199" s="20"/>
      <c r="M199" s="40"/>
      <c r="N199" s="40"/>
    </row>
    <row r="200" spans="12:14" ht="50.1" customHeight="1" x14ac:dyDescent="0.25">
      <c r="L200" s="20"/>
      <c r="M200" s="40"/>
      <c r="N200" s="40"/>
    </row>
    <row r="201" spans="12:14" ht="50.1" customHeight="1" x14ac:dyDescent="0.25">
      <c r="L201" s="20"/>
      <c r="M201" s="40"/>
      <c r="N201" s="40"/>
    </row>
    <row r="202" spans="12:14" ht="50.1" customHeight="1" x14ac:dyDescent="0.25">
      <c r="L202" s="20"/>
    </row>
    <row r="203" spans="12:14" ht="50.1" customHeight="1" x14ac:dyDescent="0.25">
      <c r="L203" s="20"/>
    </row>
    <row r="204" spans="12:14" ht="50.1" customHeight="1" x14ac:dyDescent="0.25">
      <c r="L204" s="20"/>
    </row>
    <row r="205" spans="12:14" ht="50.1" customHeight="1" x14ac:dyDescent="0.25">
      <c r="L205" s="20"/>
    </row>
    <row r="206" spans="12:14" ht="50.1" customHeight="1" x14ac:dyDescent="0.25">
      <c r="L206" s="20"/>
    </row>
    <row r="207" spans="12:14" ht="50.1" customHeight="1" x14ac:dyDescent="0.25">
      <c r="L207" s="20"/>
    </row>
    <row r="208" spans="12:14" ht="50.1" customHeight="1" x14ac:dyDescent="0.25">
      <c r="L208" s="20"/>
    </row>
    <row r="209" spans="12:12" ht="50.1" customHeight="1" x14ac:dyDescent="0.25">
      <c r="L209" s="20"/>
    </row>
    <row r="210" spans="12:12" ht="50.1" customHeight="1" x14ac:dyDescent="0.25">
      <c r="L210" s="20"/>
    </row>
    <row r="211" spans="12:12" ht="50.1" customHeight="1" x14ac:dyDescent="0.25">
      <c r="L211" s="20"/>
    </row>
    <row r="212" spans="12:12" ht="50.1" customHeight="1" x14ac:dyDescent="0.25">
      <c r="L212" s="20"/>
    </row>
    <row r="213" spans="12:12" ht="50.1" customHeight="1" x14ac:dyDescent="0.25">
      <c r="L213" s="20"/>
    </row>
    <row r="214" spans="12:12" ht="50.1" customHeight="1" x14ac:dyDescent="0.25">
      <c r="L214" s="20"/>
    </row>
    <row r="215" spans="12:12" ht="50.1" customHeight="1" x14ac:dyDescent="0.25">
      <c r="L215" s="20"/>
    </row>
    <row r="216" spans="12:12" ht="50.1" customHeight="1" x14ac:dyDescent="0.25">
      <c r="L216" s="20"/>
    </row>
    <row r="217" spans="12:12" ht="50.1" customHeight="1" x14ac:dyDescent="0.25">
      <c r="L217" s="20"/>
    </row>
    <row r="218" spans="12:12" ht="50.1" customHeight="1" x14ac:dyDescent="0.25">
      <c r="L218" s="20"/>
    </row>
    <row r="219" spans="12:12" ht="50.1" customHeight="1" x14ac:dyDescent="0.25">
      <c r="L219" s="20"/>
    </row>
    <row r="220" spans="12:12" ht="50.1" customHeight="1" x14ac:dyDescent="0.25">
      <c r="L220" s="20"/>
    </row>
    <row r="221" spans="12:12" ht="50.1" customHeight="1" x14ac:dyDescent="0.25">
      <c r="L221" s="20"/>
    </row>
    <row r="222" spans="12:12" ht="50.1" customHeight="1" x14ac:dyDescent="0.25">
      <c r="L222" s="20"/>
    </row>
    <row r="223" spans="12:12" ht="50.1" customHeight="1" x14ac:dyDescent="0.25">
      <c r="L223" s="20"/>
    </row>
    <row r="224" spans="12:12" ht="50.1" customHeight="1" x14ac:dyDescent="0.25">
      <c r="L224" s="20"/>
    </row>
    <row r="225" spans="12:12" ht="50.1" customHeight="1" x14ac:dyDescent="0.25">
      <c r="L225" s="20"/>
    </row>
    <row r="226" spans="12:12" ht="50.1" customHeight="1" x14ac:dyDescent="0.25">
      <c r="L226" s="20"/>
    </row>
    <row r="227" spans="12:12" ht="50.1" customHeight="1" x14ac:dyDescent="0.25">
      <c r="L227" s="20"/>
    </row>
    <row r="228" spans="12:12" ht="50.1" customHeight="1" x14ac:dyDescent="0.25">
      <c r="L228" s="20"/>
    </row>
    <row r="229" spans="12:12" ht="50.1" customHeight="1" x14ac:dyDescent="0.25">
      <c r="L229" s="20"/>
    </row>
    <row r="230" spans="12:12" ht="50.1" customHeight="1" x14ac:dyDescent="0.25">
      <c r="L230" s="20"/>
    </row>
    <row r="231" spans="12:12" ht="50.1" customHeight="1" x14ac:dyDescent="0.25">
      <c r="L231" s="20"/>
    </row>
  </sheetData>
  <mergeCells count="20">
    <mergeCell ref="D3:O3"/>
    <mergeCell ref="B8:B9"/>
    <mergeCell ref="C8:C9"/>
    <mergeCell ref="D8:D9"/>
    <mergeCell ref="E8:E9"/>
    <mergeCell ref="F8:F9"/>
    <mergeCell ref="G8:G9"/>
    <mergeCell ref="H8:H9"/>
    <mergeCell ref="I8:I9"/>
    <mergeCell ref="J8:J9"/>
    <mergeCell ref="K8:K9"/>
    <mergeCell ref="L8:L9"/>
    <mergeCell ref="M8:M9"/>
    <mergeCell ref="B6:P6"/>
    <mergeCell ref="B149:B150"/>
    <mergeCell ref="N8:N9"/>
    <mergeCell ref="O8:O9"/>
    <mergeCell ref="P8:P9"/>
    <mergeCell ref="K103:K105"/>
    <mergeCell ref="J103:J105"/>
  </mergeCells>
  <pageMargins left="0.70866141732283505" right="0.70866141732283505" top="0.74803149606299202" bottom="0.74803149606299202" header="0.31496062992126" footer="0.31496062992126"/>
  <pageSetup paperSize="8" scale="35" fitToHeight="0" orientation="landscape" r:id="rId1"/>
  <rowBreaks count="1" manualBreakCount="1">
    <brk id="26"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103</v>
      </c>
      <c r="D2" s="6" t="s">
        <v>102</v>
      </c>
      <c r="E2" s="6" t="s">
        <v>105</v>
      </c>
      <c r="F2" s="6" t="s">
        <v>104</v>
      </c>
    </row>
    <row r="3" spans="2:6" ht="18.75" x14ac:dyDescent="0.25">
      <c r="B3" s="3" t="s">
        <v>87</v>
      </c>
      <c r="C3" s="3"/>
      <c r="D3" s="4"/>
      <c r="E3" s="11"/>
      <c r="F3" s="11"/>
    </row>
    <row r="4" spans="2:6" ht="18.75" x14ac:dyDescent="0.25">
      <c r="B4" s="3" t="s">
        <v>88</v>
      </c>
      <c r="C4" s="3"/>
      <c r="D4" s="4"/>
      <c r="E4" s="11"/>
      <c r="F4" s="11"/>
    </row>
    <row r="5" spans="2:6" ht="18.75" x14ac:dyDescent="0.25">
      <c r="B5" s="3" t="s">
        <v>23</v>
      </c>
      <c r="C5" s="3"/>
      <c r="D5" s="4"/>
      <c r="E5" s="11"/>
      <c r="F5" s="11"/>
    </row>
    <row r="6" spans="2:6" ht="18.75" x14ac:dyDescent="0.25">
      <c r="B6" s="3" t="s">
        <v>89</v>
      </c>
      <c r="C6" s="3"/>
      <c r="D6" s="4"/>
      <c r="E6" s="11"/>
      <c r="F6" s="11"/>
    </row>
    <row r="7" spans="2:6" ht="18.75" x14ac:dyDescent="0.25">
      <c r="B7" s="3" t="s">
        <v>90</v>
      </c>
      <c r="C7" s="12"/>
      <c r="D7" s="13"/>
      <c r="E7" s="14"/>
      <c r="F7" s="14"/>
    </row>
    <row r="8" spans="2:6" ht="18.75" x14ac:dyDescent="0.25">
      <c r="B8" s="3" t="s">
        <v>91</v>
      </c>
      <c r="C8" s="3"/>
      <c r="D8" s="4"/>
      <c r="E8" s="11"/>
      <c r="F8" s="11"/>
    </row>
    <row r="9" spans="2:6" ht="18.75" x14ac:dyDescent="0.25">
      <c r="B9" s="3" t="s">
        <v>92</v>
      </c>
      <c r="C9" s="3"/>
      <c r="D9" s="4"/>
      <c r="E9" s="11"/>
      <c r="F9" s="11"/>
    </row>
    <row r="10" spans="2:6" ht="18.75" x14ac:dyDescent="0.25">
      <c r="B10" s="3" t="s">
        <v>93</v>
      </c>
      <c r="C10" s="3"/>
      <c r="D10" s="4"/>
      <c r="E10" s="11"/>
      <c r="F10" s="11"/>
    </row>
    <row r="11" spans="2:6" ht="18.75" x14ac:dyDescent="0.25">
      <c r="B11" s="7" t="s">
        <v>52</v>
      </c>
      <c r="C11" s="7">
        <f>SUM(C3:C10)</f>
        <v>0</v>
      </c>
      <c r="D11" s="7">
        <f t="shared" ref="D11:F11" si="0">SUM(D3:D10)</f>
        <v>0</v>
      </c>
      <c r="E11" s="7">
        <f t="shared" si="0"/>
        <v>0</v>
      </c>
      <c r="F11" s="7">
        <f t="shared" si="0"/>
        <v>0</v>
      </c>
    </row>
    <row r="12" spans="2:6" ht="18.75" x14ac:dyDescent="0.25">
      <c r="B12" s="3" t="s">
        <v>94</v>
      </c>
      <c r="C12" s="3"/>
      <c r="D12" s="4"/>
      <c r="E12" s="9"/>
      <c r="F12" s="9"/>
    </row>
    <row r="13" spans="2:6" ht="18.75" x14ac:dyDescent="0.25">
      <c r="B13" s="3" t="s">
        <v>95</v>
      </c>
      <c r="C13" s="3"/>
      <c r="D13" s="4"/>
      <c r="E13" s="9"/>
      <c r="F13" s="9"/>
    </row>
    <row r="14" spans="2:6" ht="18.75" x14ac:dyDescent="0.25">
      <c r="B14" s="3" t="s">
        <v>100</v>
      </c>
      <c r="C14" s="3"/>
      <c r="D14" s="4"/>
      <c r="E14" s="9"/>
      <c r="F14" s="9"/>
    </row>
    <row r="15" spans="2:6" ht="18.75" x14ac:dyDescent="0.25">
      <c r="B15" s="3" t="s">
        <v>96</v>
      </c>
      <c r="C15" s="3"/>
      <c r="D15" s="4"/>
      <c r="E15" s="9"/>
      <c r="F15" s="9"/>
    </row>
    <row r="16" spans="2:6" ht="18.75" x14ac:dyDescent="0.25">
      <c r="B16" s="3" t="s">
        <v>97</v>
      </c>
      <c r="C16" s="3"/>
      <c r="D16" s="4"/>
      <c r="E16" s="9"/>
      <c r="F16" s="9"/>
    </row>
    <row r="17" spans="2:6" ht="18.75" x14ac:dyDescent="0.25">
      <c r="B17" s="3" t="s">
        <v>74</v>
      </c>
      <c r="C17" s="3"/>
      <c r="D17" s="4"/>
      <c r="E17" s="9"/>
      <c r="F17" s="9"/>
    </row>
    <row r="18" spans="2:6" ht="18.75" x14ac:dyDescent="0.25">
      <c r="B18" s="3" t="s">
        <v>98</v>
      </c>
      <c r="C18" s="3"/>
      <c r="D18" s="4"/>
      <c r="E18" s="9"/>
      <c r="F18" s="9"/>
    </row>
    <row r="19" spans="2:6" ht="18.75" x14ac:dyDescent="0.25">
      <c r="B19" s="3" t="s">
        <v>99</v>
      </c>
      <c r="C19" s="3"/>
      <c r="D19" s="4"/>
      <c r="E19" s="9"/>
      <c r="F19" s="9"/>
    </row>
    <row r="20" spans="2:6" ht="18.75" x14ac:dyDescent="0.25">
      <c r="B20" s="7" t="s">
        <v>101</v>
      </c>
      <c r="C20" s="10">
        <f t="shared" ref="C20:D20" si="1">SUM(C12:C19)</f>
        <v>0</v>
      </c>
      <c r="D20" s="10">
        <f t="shared" si="1"/>
        <v>0</v>
      </c>
      <c r="E20" s="10">
        <f>SUM(E12:E19)</f>
        <v>0</v>
      </c>
      <c r="F20" s="10">
        <f>SUM(F12:F19)</f>
        <v>0</v>
      </c>
    </row>
    <row r="21" spans="2:6" ht="18.75" x14ac:dyDescent="0.25">
      <c r="B21" s="8" t="s">
        <v>22</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108</v>
      </c>
      <c r="B3" t="s">
        <v>110</v>
      </c>
      <c r="C3" t="s">
        <v>111</v>
      </c>
    </row>
    <row r="4" spans="1:3" x14ac:dyDescent="0.25">
      <c r="A4" s="2" t="s">
        <v>99</v>
      </c>
      <c r="B4">
        <v>5</v>
      </c>
      <c r="C4">
        <v>5</v>
      </c>
    </row>
    <row r="5" spans="1:3" x14ac:dyDescent="0.25">
      <c r="A5" s="2" t="s">
        <v>100</v>
      </c>
      <c r="B5">
        <v>20</v>
      </c>
      <c r="C5">
        <v>20</v>
      </c>
    </row>
    <row r="6" spans="1:3" x14ac:dyDescent="0.25">
      <c r="A6" s="2" t="s">
        <v>74</v>
      </c>
      <c r="B6">
        <v>16</v>
      </c>
      <c r="C6">
        <v>16</v>
      </c>
    </row>
    <row r="7" spans="1:3" x14ac:dyDescent="0.25">
      <c r="A7" s="2" t="s">
        <v>96</v>
      </c>
      <c r="B7">
        <v>59</v>
      </c>
      <c r="C7">
        <v>32</v>
      </c>
    </row>
    <row r="8" spans="1:3" x14ac:dyDescent="0.25">
      <c r="A8" s="2" t="s">
        <v>97</v>
      </c>
      <c r="B8">
        <v>28</v>
      </c>
      <c r="C8">
        <v>12</v>
      </c>
    </row>
    <row r="9" spans="1:3" x14ac:dyDescent="0.25">
      <c r="A9" s="2" t="s">
        <v>93</v>
      </c>
      <c r="B9">
        <v>28</v>
      </c>
      <c r="C9">
        <v>22</v>
      </c>
    </row>
    <row r="10" spans="1:3" x14ac:dyDescent="0.25">
      <c r="A10" s="2" t="s">
        <v>92</v>
      </c>
      <c r="B10">
        <v>35</v>
      </c>
      <c r="C10">
        <v>31</v>
      </c>
    </row>
    <row r="11" spans="1:3" x14ac:dyDescent="0.25">
      <c r="A11" s="2" t="s">
        <v>87</v>
      </c>
      <c r="B11">
        <v>40</v>
      </c>
      <c r="C11">
        <v>17</v>
      </c>
    </row>
    <row r="12" spans="1:3" x14ac:dyDescent="0.25">
      <c r="A12" s="2" t="s">
        <v>91</v>
      </c>
      <c r="B12">
        <v>45</v>
      </c>
      <c r="C12">
        <v>45</v>
      </c>
    </row>
    <row r="13" spans="1:3" x14ac:dyDescent="0.25">
      <c r="A13" s="2" t="s">
        <v>23</v>
      </c>
      <c r="B13">
        <v>25</v>
      </c>
      <c r="C13">
        <v>24</v>
      </c>
    </row>
    <row r="14" spans="1:3" x14ac:dyDescent="0.25">
      <c r="A14" s="2" t="s">
        <v>88</v>
      </c>
      <c r="B14">
        <v>57</v>
      </c>
      <c r="C14">
        <v>53</v>
      </c>
    </row>
    <row r="15" spans="1:3" x14ac:dyDescent="0.25">
      <c r="A15" s="2" t="s">
        <v>89</v>
      </c>
      <c r="B15">
        <v>29</v>
      </c>
      <c r="C15">
        <v>26</v>
      </c>
    </row>
    <row r="16" spans="1:3" x14ac:dyDescent="0.25">
      <c r="A16" s="2" t="s">
        <v>95</v>
      </c>
      <c r="B16">
        <v>97</v>
      </c>
      <c r="C16">
        <v>63</v>
      </c>
    </row>
    <row r="17" spans="1:8" x14ac:dyDescent="0.25">
      <c r="A17" s="2" t="s">
        <v>98</v>
      </c>
      <c r="B17">
        <v>15</v>
      </c>
      <c r="C17">
        <v>15</v>
      </c>
    </row>
    <row r="18" spans="1:8" x14ac:dyDescent="0.25">
      <c r="A18" s="2" t="s">
        <v>90</v>
      </c>
    </row>
    <row r="19" spans="1:8" x14ac:dyDescent="0.25">
      <c r="A19" s="2" t="s">
        <v>94</v>
      </c>
      <c r="B19">
        <v>94</v>
      </c>
      <c r="C19">
        <v>94</v>
      </c>
    </row>
    <row r="20" spans="1:8" x14ac:dyDescent="0.25">
      <c r="A20" s="2" t="s">
        <v>109</v>
      </c>
      <c r="B20">
        <v>593</v>
      </c>
      <c r="C20">
        <v>475</v>
      </c>
    </row>
    <row r="22" spans="1:8" x14ac:dyDescent="0.25">
      <c r="F22" s="1" t="s">
        <v>108</v>
      </c>
      <c r="G22" t="s">
        <v>114</v>
      </c>
      <c r="H22" t="s">
        <v>115</v>
      </c>
    </row>
    <row r="23" spans="1:8" x14ac:dyDescent="0.25">
      <c r="F23" s="2" t="s">
        <v>99</v>
      </c>
      <c r="G23" s="16">
        <v>959.43086400000004</v>
      </c>
      <c r="H23" s="16">
        <v>457.48787299999998</v>
      </c>
    </row>
    <row r="24" spans="1:8" x14ac:dyDescent="0.25">
      <c r="F24" s="2" t="s">
        <v>100</v>
      </c>
      <c r="G24" s="16">
        <v>1953.4533220000001</v>
      </c>
      <c r="H24" s="16">
        <v>1464.0072379999999</v>
      </c>
    </row>
    <row r="25" spans="1:8" x14ac:dyDescent="0.25">
      <c r="F25" s="2" t="s">
        <v>74</v>
      </c>
      <c r="G25" s="16">
        <v>5254.2033190000002</v>
      </c>
      <c r="H25" s="16">
        <v>4044.0736459999998</v>
      </c>
    </row>
    <row r="26" spans="1:8" x14ac:dyDescent="0.25">
      <c r="F26" s="2" t="s">
        <v>96</v>
      </c>
      <c r="G26" s="16">
        <v>1913.53927862975</v>
      </c>
      <c r="H26" s="16">
        <v>1559.902728</v>
      </c>
    </row>
    <row r="27" spans="1:8" x14ac:dyDescent="0.25">
      <c r="F27" s="2" t="s">
        <v>97</v>
      </c>
      <c r="G27" s="16">
        <v>1128.1608819999999</v>
      </c>
      <c r="H27" s="16">
        <v>880.83</v>
      </c>
    </row>
    <row r="28" spans="1:8" x14ac:dyDescent="0.25">
      <c r="F28" s="2" t="s">
        <v>93</v>
      </c>
      <c r="G28" s="16">
        <v>1298.1652005000001</v>
      </c>
      <c r="H28" s="16">
        <v>519.26607960000001</v>
      </c>
    </row>
    <row r="29" spans="1:8" x14ac:dyDescent="0.25">
      <c r="F29" s="2" t="s">
        <v>92</v>
      </c>
      <c r="G29" s="16">
        <v>1245.36919464882</v>
      </c>
      <c r="H29" s="16">
        <v>1033.840453</v>
      </c>
    </row>
    <row r="30" spans="1:8" x14ac:dyDescent="0.25">
      <c r="F30" s="2" t="s">
        <v>87</v>
      </c>
      <c r="G30" s="16">
        <v>958.8</v>
      </c>
      <c r="H30" s="16">
        <v>797.14</v>
      </c>
    </row>
    <row r="31" spans="1:8" x14ac:dyDescent="0.25">
      <c r="F31" s="2" t="s">
        <v>91</v>
      </c>
      <c r="G31" s="16">
        <v>1312.4111618499999</v>
      </c>
      <c r="H31" s="16">
        <v>1092.579518</v>
      </c>
    </row>
    <row r="32" spans="1:8" x14ac:dyDescent="0.25">
      <c r="F32" s="2" t="s">
        <v>23</v>
      </c>
      <c r="G32" s="16">
        <v>1292.5776103399999</v>
      </c>
      <c r="H32" s="16">
        <v>1070.5328149239999</v>
      </c>
    </row>
    <row r="33" spans="6:8" x14ac:dyDescent="0.25">
      <c r="F33" s="2" t="s">
        <v>88</v>
      </c>
      <c r="G33" s="16">
        <v>1273.0753087058799</v>
      </c>
      <c r="H33" s="16">
        <v>1055.4144510000001</v>
      </c>
    </row>
    <row r="34" spans="6:8" x14ac:dyDescent="0.25">
      <c r="F34" s="2" t="s">
        <v>89</v>
      </c>
      <c r="G34" s="16">
        <v>1093.3688629999999</v>
      </c>
      <c r="H34" s="16">
        <v>910.62470499999995</v>
      </c>
    </row>
    <row r="35" spans="6:8" x14ac:dyDescent="0.25">
      <c r="F35" s="2" t="s">
        <v>95</v>
      </c>
      <c r="G35" s="16">
        <v>5470.8015566496697</v>
      </c>
      <c r="H35" s="16">
        <v>1955.51239259</v>
      </c>
    </row>
    <row r="36" spans="6:8" x14ac:dyDescent="0.25">
      <c r="F36" s="2" t="s">
        <v>98</v>
      </c>
      <c r="G36" s="16">
        <v>9626.2365348799995</v>
      </c>
      <c r="H36" s="16">
        <v>4650.5153259999997</v>
      </c>
    </row>
    <row r="37" spans="6:8" x14ac:dyDescent="0.25">
      <c r="F37" s="2" t="s">
        <v>90</v>
      </c>
      <c r="G37" s="16"/>
      <c r="H37" s="16"/>
    </row>
    <row r="38" spans="6:8" x14ac:dyDescent="0.25">
      <c r="F38" s="2" t="s">
        <v>94</v>
      </c>
      <c r="G38" s="16">
        <v>2530.738057</v>
      </c>
      <c r="H38" s="16">
        <v>2139.7155298100001</v>
      </c>
    </row>
    <row r="39" spans="6:8" x14ac:dyDescent="0.25">
      <c r="F39" s="2" t="s">
        <v>109</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4</v>
      </c>
      <c r="B1" s="5" t="s">
        <v>103</v>
      </c>
      <c r="C1" s="6" t="s">
        <v>102</v>
      </c>
      <c r="D1" s="6" t="s">
        <v>113</v>
      </c>
      <c r="E1" s="6" t="s">
        <v>112</v>
      </c>
    </row>
    <row r="2" spans="1:5" ht="18.75" x14ac:dyDescent="0.25">
      <c r="A2" s="3" t="s">
        <v>87</v>
      </c>
      <c r="B2" s="3">
        <v>40</v>
      </c>
      <c r="C2" s="4">
        <v>17</v>
      </c>
      <c r="D2" s="11">
        <f>958800000/1000000</f>
        <v>958.8</v>
      </c>
      <c r="E2" s="11">
        <f>797140000/1000000</f>
        <v>797.14</v>
      </c>
    </row>
    <row r="3" spans="1:5" ht="18.75" x14ac:dyDescent="0.25">
      <c r="A3" s="3" t="s">
        <v>88</v>
      </c>
      <c r="B3" s="3">
        <v>57</v>
      </c>
      <c r="C3" s="4">
        <v>53</v>
      </c>
      <c r="D3" s="11">
        <f>1273075308.70588/1000000</f>
        <v>1273.0753087058799</v>
      </c>
      <c r="E3" s="11">
        <f>1055414451/1000000</f>
        <v>1055.4144510000001</v>
      </c>
    </row>
    <row r="4" spans="1:5" ht="18.75" x14ac:dyDescent="0.25">
      <c r="A4" s="3" t="s">
        <v>23</v>
      </c>
      <c r="B4" s="3">
        <v>25</v>
      </c>
      <c r="C4" s="4">
        <v>24</v>
      </c>
      <c r="D4" s="11">
        <f>1292577610.34/1000000</f>
        <v>1292.5776103399999</v>
      </c>
      <c r="E4" s="11">
        <f>1070532814.924/1000000</f>
        <v>1070.5328149239999</v>
      </c>
    </row>
    <row r="5" spans="1:5" ht="18.75" x14ac:dyDescent="0.25">
      <c r="A5" s="3" t="s">
        <v>89</v>
      </c>
      <c r="B5" s="3">
        <v>29</v>
      </c>
      <c r="C5" s="4">
        <v>26</v>
      </c>
      <c r="D5" s="11">
        <f>1093368863/1000000</f>
        <v>1093.3688629999999</v>
      </c>
      <c r="E5" s="11">
        <f>910624705/1000000</f>
        <v>910.62470499999995</v>
      </c>
    </row>
    <row r="6" spans="1:5" ht="18.75" x14ac:dyDescent="0.25">
      <c r="A6" s="3" t="s">
        <v>90</v>
      </c>
      <c r="B6" s="12"/>
      <c r="C6" s="13"/>
      <c r="D6" s="14"/>
      <c r="E6" s="14"/>
    </row>
    <row r="7" spans="1:5" ht="18.75" x14ac:dyDescent="0.25">
      <c r="A7" s="3" t="s">
        <v>91</v>
      </c>
      <c r="B7" s="3">
        <v>45</v>
      </c>
      <c r="C7" s="4">
        <v>45</v>
      </c>
      <c r="D7" s="11">
        <f>1312411161.85/1000000</f>
        <v>1312.4111618499999</v>
      </c>
      <c r="E7" s="11">
        <f>1092579518/1000000</f>
        <v>1092.579518</v>
      </c>
    </row>
    <row r="8" spans="1:5" ht="18.75" x14ac:dyDescent="0.25">
      <c r="A8" s="3" t="s">
        <v>92</v>
      </c>
      <c r="B8" s="3">
        <v>35</v>
      </c>
      <c r="C8" s="4">
        <v>31</v>
      </c>
      <c r="D8" s="11">
        <f>1245369194.64882/1000000</f>
        <v>1245.36919464882</v>
      </c>
      <c r="E8" s="11">
        <f>1033840453/1000000</f>
        <v>1033.840453</v>
      </c>
    </row>
    <row r="9" spans="1:5" ht="18.75" x14ac:dyDescent="0.25">
      <c r="A9" s="3" t="s">
        <v>93</v>
      </c>
      <c r="B9" s="3">
        <v>28</v>
      </c>
      <c r="C9" s="4">
        <v>22</v>
      </c>
      <c r="D9" s="11">
        <f>1298165200.5/1000000</f>
        <v>1298.1652005000001</v>
      </c>
      <c r="E9" s="11">
        <f>519266079.6/1000000</f>
        <v>519.26607960000001</v>
      </c>
    </row>
    <row r="10" spans="1:5" ht="18.75" x14ac:dyDescent="0.25">
      <c r="A10" s="3" t="s">
        <v>94</v>
      </c>
      <c r="B10" s="3">
        <v>94</v>
      </c>
      <c r="C10" s="4">
        <v>94</v>
      </c>
      <c r="D10" s="11">
        <f>2530738057/1000000</f>
        <v>2530.738057</v>
      </c>
      <c r="E10" s="11">
        <f>2139715529.81/1000000</f>
        <v>2139.7155298100001</v>
      </c>
    </row>
    <row r="11" spans="1:5" ht="18.75" x14ac:dyDescent="0.25">
      <c r="A11" s="3" t="s">
        <v>95</v>
      </c>
      <c r="B11" s="3">
        <v>97</v>
      </c>
      <c r="C11" s="4">
        <v>63</v>
      </c>
      <c r="D11" s="11">
        <f>5470801556.64967/1000000</f>
        <v>5470.8015566496697</v>
      </c>
      <c r="E11" s="11">
        <f>1955512392.59/1000000</f>
        <v>1955.51239259</v>
      </c>
    </row>
    <row r="12" spans="1:5" ht="18.75" x14ac:dyDescent="0.25">
      <c r="A12" s="3" t="s">
        <v>100</v>
      </c>
      <c r="B12" s="3">
        <v>20</v>
      </c>
      <c r="C12" s="4">
        <v>20</v>
      </c>
      <c r="D12" s="11">
        <f>1953453322/1000000</f>
        <v>1953.4533220000001</v>
      </c>
      <c r="E12" s="11">
        <f>1464007238/1000000</f>
        <v>1464.0072379999999</v>
      </c>
    </row>
    <row r="13" spans="1:5" ht="18.75" x14ac:dyDescent="0.25">
      <c r="A13" s="3" t="s">
        <v>96</v>
      </c>
      <c r="B13" s="3">
        <v>59</v>
      </c>
      <c r="C13" s="4">
        <v>32</v>
      </c>
      <c r="D13" s="11">
        <f>1913539278.62975/1000000</f>
        <v>1913.53927862975</v>
      </c>
      <c r="E13" s="11">
        <f>1559902728/1000000</f>
        <v>1559.902728</v>
      </c>
    </row>
    <row r="14" spans="1:5" ht="18.75" x14ac:dyDescent="0.25">
      <c r="A14" s="3" t="s">
        <v>97</v>
      </c>
      <c r="B14" s="3">
        <v>28</v>
      </c>
      <c r="C14" s="4">
        <v>12</v>
      </c>
      <c r="D14" s="11">
        <f>1128160882/1000000</f>
        <v>1128.1608819999999</v>
      </c>
      <c r="E14" s="11">
        <f>880830000/1000000</f>
        <v>880.83</v>
      </c>
    </row>
    <row r="15" spans="1:5" ht="18.75" x14ac:dyDescent="0.25">
      <c r="A15" s="3" t="s">
        <v>74</v>
      </c>
      <c r="B15" s="3">
        <v>16</v>
      </c>
      <c r="C15" s="4">
        <v>16</v>
      </c>
      <c r="D15" s="11">
        <f>5254203319/1000000</f>
        <v>5254.2033190000002</v>
      </c>
      <c r="E15" s="11">
        <f>4044073646/1000000</f>
        <v>4044.0736459999998</v>
      </c>
    </row>
    <row r="16" spans="1:5" ht="18.75" x14ac:dyDescent="0.25">
      <c r="A16" s="3" t="s">
        <v>98</v>
      </c>
      <c r="B16" s="3">
        <v>15</v>
      </c>
      <c r="C16" s="4">
        <v>15</v>
      </c>
      <c r="D16" s="11">
        <f>9626236534.88/1000000</f>
        <v>9626.2365348799995</v>
      </c>
      <c r="E16" s="11">
        <f>4650515326/1000000</f>
        <v>4650.5153259999997</v>
      </c>
    </row>
    <row r="17" spans="1:5" ht="18.75" x14ac:dyDescent="0.25">
      <c r="A17" s="3" t="s">
        <v>99</v>
      </c>
      <c r="B17" s="3">
        <v>5</v>
      </c>
      <c r="C17" s="4">
        <v>5</v>
      </c>
      <c r="D17" s="11">
        <f>959430864/1000000</f>
        <v>959.43086400000004</v>
      </c>
      <c r="E17" s="11">
        <f>457487873/1000000</f>
        <v>457.48787299999998</v>
      </c>
    </row>
    <row r="18" spans="1:5" ht="18.75" x14ac:dyDescent="0.25">
      <c r="A18" s="8" t="s">
        <v>22</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Apeluri PC 2024_trim I</vt:lpstr>
      <vt:lpstr>Centralizator 2023</vt:lpstr>
      <vt:lpstr>Sheet1Pivot chart 0</vt:lpstr>
      <vt:lpstr>Sheet9</vt:lpstr>
      <vt:lpstr>'Apeluri PC 2024_trim 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user</cp:lastModifiedBy>
  <cp:lastPrinted>2024-02-08T07:44:36Z</cp:lastPrinted>
  <dcterms:created xsi:type="dcterms:W3CDTF">2022-11-16T11:13:12Z</dcterms:created>
  <dcterms:modified xsi:type="dcterms:W3CDTF">2024-02-09T13:11:37Z</dcterms:modified>
</cp:coreProperties>
</file>