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mc:AlternateContent xmlns:mc="http://schemas.openxmlformats.org/markup-compatibility/2006">
    <mc:Choice Requires="x15">
      <x15ac:absPath xmlns:x15ac="http://schemas.microsoft.com/office/spreadsheetml/2010/11/ac" url="D:\Claudia\2019\2021-2027\apeluri\2024\actualizare calendar\03 martie 2024\21.03.2024\centralizare SMP\"/>
    </mc:Choice>
  </mc:AlternateContent>
  <xr:revisionPtr revIDLastSave="0" documentId="13_ncr:1_{A01C5FA1-0F3B-429D-B695-A7A3E910894F}" xr6:coauthVersionLast="47" xr6:coauthVersionMax="47" xr10:uidLastSave="{00000000-0000-0000-0000-000000000000}"/>
  <bookViews>
    <workbookView xWindow="-120" yWindow="-120" windowWidth="29040" windowHeight="15840" xr2:uid="{00000000-000D-0000-FFFF-FFFF00000000}"/>
  </bookViews>
  <sheets>
    <sheet name="Apeluri PC 2024" sheetId="16" r:id="rId1"/>
    <sheet name="Centralizator 2023" sheetId="5" state="hidden" r:id="rId2"/>
    <sheet name="Sheet1Pivot chart 0" sheetId="11" state="hidden" r:id="rId3"/>
    <sheet name="Sheet9" sheetId="10" state="hidden" r:id="rId4"/>
  </sheets>
  <definedNames>
    <definedName name="_xlnm._FilterDatabase" localSheetId="0" hidden="1">'Apeluri PC 2024'!$B$8:$P$596</definedName>
    <definedName name="_xlnm.Print_Area" localSheetId="0">'Apeluri PC 2024'!$A$4:$P$596</definedName>
    <definedName name="_xlnm.Print_Titles" localSheetId="0">'Apeluri PC 2024'!$9:$9</definedName>
  </definedNames>
  <calcPr calcId="191029"/>
  <pivotCaches>
    <pivotCache cacheId="5"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94" i="16" l="1"/>
  <c r="K589" i="16"/>
  <c r="J589" i="16"/>
  <c r="B246" i="16" l="1"/>
  <c r="B247" i="16" s="1"/>
  <c r="B248" i="16" s="1"/>
  <c r="B249" i="16" s="1"/>
  <c r="B250" i="16" s="1"/>
  <c r="B251" i="16" s="1"/>
  <c r="B252" i="16" s="1"/>
  <c r="B253" i="16" s="1"/>
  <c r="B254" i="16" s="1"/>
  <c r="B255" i="16" s="1"/>
  <c r="B256" i="16" s="1"/>
  <c r="B257" i="16" s="1"/>
  <c r="B258" i="16" s="1"/>
  <c r="B259" i="16" s="1"/>
  <c r="B260" i="16" s="1"/>
  <c r="B261" i="16" s="1"/>
  <c r="B262" i="16" s="1"/>
  <c r="B263" i="16" s="1"/>
  <c r="B264" i="16" s="1"/>
  <c r="B265" i="16" s="1"/>
  <c r="B266" i="16" s="1"/>
  <c r="B267" i="16" s="1"/>
  <c r="B268" i="16" s="1"/>
  <c r="B269" i="16" s="1"/>
  <c r="B270" i="16" s="1"/>
  <c r="B271" i="16" s="1"/>
  <c r="K585" i="16" l="1"/>
  <c r="J585" i="16"/>
  <c r="B558" i="16"/>
  <c r="B559" i="16" s="1"/>
  <c r="B560" i="16" s="1"/>
  <c r="K552" i="16"/>
  <c r="J552" i="16"/>
  <c r="K450" i="16" l="1"/>
  <c r="J450" i="16"/>
  <c r="K225" i="16" l="1"/>
  <c r="J225" i="16"/>
  <c r="K198" i="16" l="1"/>
  <c r="J198" i="16"/>
  <c r="K147" i="16" l="1"/>
  <c r="J147" i="16"/>
  <c r="K116" i="16" l="1"/>
  <c r="J116" i="16"/>
  <c r="B86" i="16" l="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520" i="16" l="1"/>
  <c r="B521" i="16" s="1"/>
  <c r="B522" i="16" s="1"/>
  <c r="B523" i="16" s="1"/>
  <c r="B524" i="16" s="1"/>
  <c r="B525" i="16" s="1"/>
  <c r="B526" i="16" s="1"/>
  <c r="B527" i="16" s="1"/>
  <c r="B528" i="16" s="1"/>
  <c r="B529" i="16" s="1"/>
  <c r="B530" i="16" s="1"/>
  <c r="B531" i="16" s="1"/>
  <c r="B532" i="16" s="1"/>
  <c r="B533" i="16" s="1"/>
  <c r="B534" i="16" s="1"/>
  <c r="B535" i="16" s="1"/>
  <c r="B536" i="16" s="1"/>
  <c r="B537" i="16" s="1"/>
  <c r="B538" i="16" s="1"/>
  <c r="B539" i="16" s="1"/>
  <c r="B540" i="16" s="1"/>
  <c r="B541" i="16" s="1"/>
  <c r="B542" i="16" s="1"/>
  <c r="B543" i="16" s="1"/>
  <c r="B544" i="16" s="1"/>
  <c r="B545" i="16" s="1"/>
  <c r="B546" i="16" s="1"/>
  <c r="B547" i="16" s="1"/>
  <c r="B548" i="16" s="1"/>
  <c r="J518" i="16" l="1"/>
  <c r="B467" i="16"/>
  <c r="B468" i="16" s="1"/>
  <c r="B469" i="16" s="1"/>
  <c r="B470" i="16" s="1"/>
  <c r="B471" i="16" s="1"/>
  <c r="B472" i="16" s="1"/>
  <c r="B473" i="16" s="1"/>
  <c r="B474" i="16" s="1"/>
  <c r="B475" i="16" s="1"/>
  <c r="B476" i="16" s="1"/>
  <c r="B477" i="16" s="1"/>
  <c r="B478" i="16" s="1"/>
  <c r="B479" i="16" s="1"/>
  <c r="B480" i="16" s="1"/>
  <c r="B481" i="16" s="1"/>
  <c r="B482" i="16" s="1"/>
  <c r="B483" i="16" s="1"/>
  <c r="B484" i="16" s="1"/>
  <c r="B485" i="16" s="1"/>
  <c r="B486" i="16" s="1"/>
  <c r="B487" i="16" s="1"/>
  <c r="B488" i="16" s="1"/>
  <c r="B489" i="16" s="1"/>
  <c r="B490" i="16" s="1"/>
  <c r="B491" i="16" s="1"/>
  <c r="B492" i="16" s="1"/>
  <c r="B493" i="16" s="1"/>
  <c r="B494" i="16" s="1"/>
  <c r="B495" i="16" s="1"/>
  <c r="B496" i="16" s="1"/>
  <c r="B497" i="16" s="1"/>
  <c r="B498" i="16" s="1"/>
  <c r="B499" i="16" s="1"/>
  <c r="B500" i="16" s="1"/>
  <c r="B501" i="16" s="1"/>
  <c r="B502" i="16" s="1"/>
  <c r="B503" i="16" s="1"/>
  <c r="B504" i="16" s="1"/>
  <c r="B505" i="16" s="1"/>
  <c r="B506" i="16" s="1"/>
  <c r="B507" i="16" s="1"/>
  <c r="B508" i="16" s="1"/>
  <c r="B509" i="16" s="1"/>
  <c r="B510" i="16" s="1"/>
  <c r="B511" i="16" s="1"/>
  <c r="B512" i="16" s="1"/>
  <c r="B513" i="16" s="1"/>
  <c r="B514" i="16" s="1"/>
  <c r="B515" i="16" s="1"/>
  <c r="B516" i="16" s="1"/>
  <c r="B517" i="16" s="1"/>
  <c r="B561" i="16" l="1"/>
  <c r="B562" i="16" s="1"/>
  <c r="B563" i="16" s="1"/>
  <c r="B564" i="16" s="1"/>
  <c r="B565" i="16" s="1"/>
  <c r="B566" i="16" s="1"/>
  <c r="B567" i="16" s="1"/>
  <c r="B568" i="16" s="1"/>
  <c r="B569" i="16" s="1"/>
  <c r="B570" i="16" s="1"/>
  <c r="B571" i="16" s="1"/>
  <c r="B572" i="16" s="1"/>
  <c r="B573" i="16" s="1"/>
  <c r="B574" i="16" s="1"/>
  <c r="B575" i="16" s="1"/>
  <c r="B576" i="16" s="1"/>
  <c r="B577" i="16" s="1"/>
  <c r="B578" i="16" s="1"/>
  <c r="B579" i="16" s="1"/>
  <c r="B580" i="16" s="1"/>
  <c r="B581" i="16" s="1"/>
  <c r="B582" i="16" s="1"/>
  <c r="B583" i="16" s="1"/>
  <c r="B584" i="16" s="1"/>
  <c r="J345" i="16" l="1"/>
  <c r="B274" i="16"/>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200" i="16" l="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11" i="16" l="1"/>
  <c r="B12" i="16" s="1"/>
  <c r="B13" i="16" s="1"/>
  <c r="B14" i="16" s="1"/>
  <c r="B15" i="16" s="1"/>
  <c r="B16" i="16" s="1"/>
  <c r="B17" i="16" s="1"/>
  <c r="B18" i="16" s="1"/>
  <c r="B19" i="16" l="1"/>
  <c r="B20" i="16" s="1"/>
  <c r="B21" i="16" s="1"/>
  <c r="B22" i="16" s="1"/>
  <c r="B23" i="16" s="1"/>
  <c r="B24" i="16" s="1"/>
  <c r="B25" i="16" s="1"/>
  <c r="B26" i="16" s="1"/>
  <c r="B27" i="16" s="1"/>
  <c r="B347" i="16"/>
  <c r="B348" i="16" s="1"/>
  <c r="B349" i="16" s="1"/>
  <c r="B350" i="16" s="1"/>
  <c r="B351" i="16" s="1"/>
  <c r="B352" i="16" s="1"/>
  <c r="B353" i="16" s="1"/>
  <c r="B354" i="16" s="1"/>
  <c r="B355" i="16" s="1"/>
  <c r="B356" i="16" s="1"/>
  <c r="B357" i="16" s="1"/>
  <c r="B358" i="16" s="1"/>
  <c r="B359" i="16" s="1"/>
  <c r="B360" i="16" s="1"/>
  <c r="B361" i="16" s="1"/>
  <c r="B362" i="16" s="1"/>
  <c r="B363" i="16" s="1"/>
  <c r="B364" i="16" s="1"/>
  <c r="B365" i="16" s="1"/>
  <c r="B366" i="16" s="1"/>
  <c r="B367" i="16" s="1"/>
  <c r="B368" i="16" s="1"/>
  <c r="B369" i="16" s="1"/>
  <c r="B370" i="16" s="1"/>
  <c r="B371" i="16" s="1"/>
  <c r="B372" i="16" s="1"/>
  <c r="B373" i="16" s="1"/>
  <c r="B374" i="16" s="1"/>
  <c r="B375" i="16" s="1"/>
  <c r="B376" i="16" s="1"/>
  <c r="B377" i="16" s="1"/>
  <c r="B378" i="16" s="1"/>
  <c r="B379" i="16" s="1"/>
  <c r="B380" i="16" s="1"/>
  <c r="B381" i="16" s="1"/>
  <c r="B382" i="16" s="1"/>
  <c r="B383" i="16" s="1"/>
  <c r="B384" i="16" s="1"/>
  <c r="B385" i="16" s="1"/>
  <c r="B386" i="16" s="1"/>
  <c r="B387" i="16" s="1"/>
  <c r="B388" i="16" s="1"/>
  <c r="B389" i="16" s="1"/>
  <c r="B390" i="16" s="1"/>
  <c r="B391" i="16" s="1"/>
  <c r="B392" i="16" s="1"/>
  <c r="B393" i="16" s="1"/>
  <c r="B394" i="16" s="1"/>
  <c r="B395" i="16" s="1"/>
  <c r="B396" i="16" s="1"/>
  <c r="B397" i="16" s="1"/>
  <c r="B398" i="16" s="1"/>
  <c r="B399" i="16" s="1"/>
  <c r="B400" i="16" s="1"/>
  <c r="B401" i="16" s="1"/>
  <c r="B402" i="16" s="1"/>
  <c r="B403" i="16" s="1"/>
  <c r="B404" i="16" s="1"/>
  <c r="B405" i="16" s="1"/>
  <c r="B406" i="16" s="1"/>
  <c r="B407" i="16" s="1"/>
  <c r="B408" i="16" s="1"/>
  <c r="B409" i="16" s="1"/>
  <c r="B410" i="16" s="1"/>
  <c r="B411" i="16" s="1"/>
  <c r="B412" i="16" s="1"/>
  <c r="B413" i="16" s="1"/>
  <c r="B414" i="16" s="1"/>
  <c r="B415" i="16" s="1"/>
  <c r="B416" i="16" s="1"/>
  <c r="B417" i="16" s="1"/>
  <c r="B418" i="16" s="1"/>
  <c r="B419" i="16" s="1"/>
  <c r="B420" i="16" s="1"/>
  <c r="B421" i="16" s="1"/>
  <c r="B422" i="16" s="1"/>
  <c r="B423" i="16" s="1"/>
  <c r="B424" i="16" s="1"/>
  <c r="B425" i="16" s="1"/>
  <c r="B426" i="16" s="1"/>
  <c r="B427" i="16" s="1"/>
  <c r="B428" i="16" s="1"/>
  <c r="B429" i="16" s="1"/>
  <c r="B430" i="16" s="1"/>
  <c r="B431" i="16" s="1"/>
  <c r="B432" i="16" s="1"/>
  <c r="B433" i="16" s="1"/>
  <c r="B434" i="16" s="1"/>
  <c r="B435" i="16" s="1"/>
  <c r="B436" i="16" s="1"/>
  <c r="B437" i="16" s="1"/>
  <c r="B438" i="16" s="1"/>
  <c r="B439" i="16" s="1"/>
  <c r="B440" i="16" s="1"/>
  <c r="B441" i="16" s="1"/>
  <c r="B442" i="16" s="1"/>
  <c r="B443" i="16" s="1"/>
  <c r="B28" i="16" l="1"/>
  <c r="B29" i="16" s="1"/>
  <c r="B30" i="16" s="1"/>
  <c r="J244" i="16"/>
  <c r="K244" i="16"/>
  <c r="J272" i="16"/>
  <c r="K272" i="16"/>
  <c r="B31" i="16" l="1"/>
  <c r="B32" i="16" s="1"/>
  <c r="B33" i="16" s="1"/>
  <c r="B34" i="16" s="1"/>
  <c r="B35" i="16" s="1"/>
  <c r="B36" i="16" s="1"/>
  <c r="B37" i="16" s="1"/>
  <c r="B38" i="16" s="1"/>
  <c r="J39" i="16"/>
  <c r="K39" i="16"/>
  <c r="K518" i="16" l="1"/>
  <c r="B593" i="16"/>
  <c r="K84" i="16"/>
  <c r="J84" i="16"/>
  <c r="K592" i="16"/>
  <c r="J592" i="16"/>
  <c r="K465" i="16"/>
  <c r="J465" i="16"/>
  <c r="K345" i="16"/>
  <c r="E17" i="10"/>
  <c r="E16" i="10"/>
  <c r="E15" i="10"/>
  <c r="E14" i="10"/>
  <c r="E13" i="10"/>
  <c r="E12" i="10"/>
  <c r="E11" i="10"/>
  <c r="E10" i="10"/>
  <c r="E9" i="10"/>
  <c r="E8" i="10"/>
  <c r="E7" i="10"/>
  <c r="E5" i="10"/>
  <c r="E4" i="10"/>
  <c r="E3" i="10"/>
  <c r="E2" i="10"/>
  <c r="E18" i="10" s="1"/>
  <c r="D17" i="10"/>
  <c r="D16" i="10"/>
  <c r="D15" i="10"/>
  <c r="D14" i="10"/>
  <c r="D13" i="10"/>
  <c r="D12" i="10"/>
  <c r="D11" i="10"/>
  <c r="D10" i="10"/>
  <c r="D9" i="10"/>
  <c r="D8" i="10"/>
  <c r="D7" i="10"/>
  <c r="D5" i="10"/>
  <c r="D18" i="10" s="1"/>
  <c r="D4" i="10"/>
  <c r="D3" i="10"/>
  <c r="D2" i="10"/>
  <c r="C18" i="10"/>
  <c r="B18" i="10"/>
  <c r="D20" i="5"/>
  <c r="C20" i="5"/>
  <c r="D11" i="5"/>
  <c r="D21" i="5" s="1"/>
  <c r="C11" i="5"/>
  <c r="C21" i="5"/>
  <c r="E11" i="5"/>
  <c r="F20" i="5"/>
  <c r="E20" i="5"/>
  <c r="E21" i="5"/>
  <c r="F11" i="5"/>
  <c r="F21" i="5"/>
  <c r="J594" i="16" l="1"/>
  <c r="K594" i="16"/>
  <c r="J593" i="16"/>
  <c r="K593" i="16"/>
  <c r="B595" i="16"/>
  <c r="K595" i="16" l="1"/>
  <c r="J595" i="16"/>
</calcChain>
</file>

<file path=xl/sharedStrings.xml><?xml version="1.0" encoding="utf-8"?>
<sst xmlns="http://schemas.openxmlformats.org/spreadsheetml/2006/main" count="6479" uniqueCount="1649">
  <si>
    <t>Nr. crt.</t>
  </si>
  <si>
    <t>Domeniu</t>
  </si>
  <si>
    <t>Denumire apel de finanțare</t>
  </si>
  <si>
    <t>Obiectivele apelului de finanțare</t>
  </si>
  <si>
    <t>Program</t>
  </si>
  <si>
    <t>Educație</t>
  </si>
  <si>
    <t>IMM și antreprenoriat</t>
  </si>
  <si>
    <t>Cercetare, dezvoltare, inovare</t>
  </si>
  <si>
    <t>Digitalizare</t>
  </si>
  <si>
    <t>Energie și eficientă energetice</t>
  </si>
  <si>
    <t xml:space="preserve">Infrastructura de transport </t>
  </si>
  <si>
    <t>Microîntreprinderi</t>
  </si>
  <si>
    <t>Mobilitate urbană</t>
  </si>
  <si>
    <t>Turism</t>
  </si>
  <si>
    <t>Stimularea antreprenoriatului</t>
  </si>
  <si>
    <t>Reducerea consumurilor de energie</t>
  </si>
  <si>
    <t>Imbunatatirea conectivitatii directe si indirecte la reteaua TEN-T</t>
  </si>
  <si>
    <t>Asigurarea accesului egal la servicii educationale de calitate</t>
  </si>
  <si>
    <t>Dezvoltarea integrata a zonelor urbane</t>
  </si>
  <si>
    <t>Obiectivul de politică sau obiectivul specific vizat</t>
  </si>
  <si>
    <t>Tip apel
(competitiv/necompetitiv/
primul venit-primul servit)</t>
  </si>
  <si>
    <t xml:space="preserve">Zona geografică vizată </t>
  </si>
  <si>
    <t xml:space="preserve">Tipul de solicitanți eligibili / Beneficiari eligibili </t>
  </si>
  <si>
    <t>Buget total apel (euro)</t>
  </si>
  <si>
    <t>Din care buget UE apel (euro)</t>
  </si>
  <si>
    <t>Sursă de finanțare (tip fond)</t>
  </si>
  <si>
    <t>necompetitiv</t>
  </si>
  <si>
    <t>competitiv</t>
  </si>
  <si>
    <t>Regenerare urbana</t>
  </si>
  <si>
    <t xml:space="preserve">TOTAL </t>
  </si>
  <si>
    <t>PR S</t>
  </si>
  <si>
    <t>Regiunea Centru</t>
  </si>
  <si>
    <t>FEDR</t>
  </si>
  <si>
    <t>n/a</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</si>
  <si>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</si>
  <si>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</si>
  <si>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Platforma pilot de Smart-City - proiect strategic regional</t>
  </si>
  <si>
    <t>Dezvoltarea unei platforme regionale pilot de open-innovation în domeniul smart-city.</t>
  </si>
  <si>
    <t>Măsuri pentru eficiență energetică, inclusiv clădiri</t>
  </si>
  <si>
    <t>Eficienta energetică în clădiri rezidentiale</t>
  </si>
  <si>
    <t>OP 4, OS 4.2</t>
  </si>
  <si>
    <t>Creșterea gradului de participare la nivelul educației timpurii și învățământului obligatoriu</t>
  </si>
  <si>
    <t>Creșterea gradului de participare la învățământul profesional și tehnic</t>
  </si>
  <si>
    <t>Dezvoltare urbana</t>
  </si>
  <si>
    <t>Regenerare urbană, Cultură, Turism</t>
  </si>
  <si>
    <t>FTJ</t>
  </si>
  <si>
    <t>IMM</t>
  </si>
  <si>
    <t>Sprijin de până la 200.000 EUR pentru creșterea durabilă și crearea de locuri de muncă în Județul Gorj</t>
  </si>
  <si>
    <t>AJOFM</t>
  </si>
  <si>
    <t>Sprijin de până la 200.000 EUR pentru creșterea durabilă și crearea de locuri de muncă în Județul Dolj</t>
  </si>
  <si>
    <t>Apel competitiv, cu depunere la termen</t>
  </si>
  <si>
    <t>Măsuri de sprijin pentru activitatea de coordonare, gestionare și control al fondurilor, precum și facilitarea implementării, monitorizării, comunicării și vizibilității PTJ.</t>
  </si>
  <si>
    <t>Locație AM/OI</t>
  </si>
  <si>
    <t>LDR</t>
  </si>
  <si>
    <t>FSE+</t>
  </si>
  <si>
    <t>Regiunea Nord-Est</t>
  </si>
  <si>
    <t>Promovarea mobilității urbane multimodale sustenabile</t>
  </si>
  <si>
    <t>Îmbunătățirea accesului la servicii favorabile incluziunii și de calitate în educație</t>
  </si>
  <si>
    <t>Dezvoltare urbana, regenerare urbana, dezvoltare a turismului
sustenabil si culturii</t>
  </si>
  <si>
    <t xml:space="preserve">Regiunea Sud-Est 
</t>
  </si>
  <si>
    <t>Capital uman pentru piața muncii</t>
  </si>
  <si>
    <t xml:space="preserve">Managementul riscurilor și dezastrelor </t>
  </si>
  <si>
    <t xml:space="preserve">Creșterea gradului de colaborare public-privat (organizațiile de cercetare și IMM)
</t>
  </si>
  <si>
    <t>2.2.3 Digitalizarea în cultură - Realizarea unei platforme naționale comune pentru furnizarea de servicii publice digitale în domeniul patrimoniului cultural</t>
  </si>
  <si>
    <t>Digitalizarea patrimoniului și furnizarea de informații digitale sprijină publicul să poată accesa, descoperi, explora și aprecia bunurile culturale. Aceasta poate deveni un factor activator decisiv și o sursă pentru antreprenori de a inova și de a utiliza resursele existente într-un mod mai eficient pentru dezvoltare de noi servicii și produse în diverse sectoare, inclusiv turism.</t>
  </si>
  <si>
    <t>Ministerul Culturii</t>
  </si>
  <si>
    <t>Dezvoltarea de conținut digital despre patrimoniu pentru valorizarea culturii în scopul dezvoltării sustenabile locale și incluziunii sociale</t>
  </si>
  <si>
    <t>Digitalizarea și arhivarea digitală a colecțiilor culturale (e.g. cărți, manuscrise, publicații de tezaur ale instituțiilor de cult organizate conform Legii 486/2006 și ale Academiei Române), inclusiv cinematografice și muzicale (e.g. Arhiva Națională de Film), va îmbunătăți accesul la cultură, atrăgând noi audiențe.</t>
  </si>
  <si>
    <t>Creșterea consumului de carte și mobilizarea de noi audiențe prin utilizarea instrumentelor digitale</t>
  </si>
  <si>
    <t xml:space="preserve">TOTAL PR </t>
  </si>
  <si>
    <t>Promovarea măsurilor de eficiență energetică și reducerea emisiilor de gaze cu efect de seră;</t>
  </si>
  <si>
    <t>Dezvoltarea și ameliorarea unei mobilități naționale, regionale și locale sustenabile, reziliente la schimbările climatice,
inteligente și intermodale, inclusiv îmbunătățirea accesului la TEN-T și a mobilității transfrontaliere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</si>
  <si>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</si>
  <si>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Cultură</t>
  </si>
  <si>
    <t>Dezvoltarea ecosistemului de transfer tehnologic</t>
  </si>
  <si>
    <t>Sprijinirea organizațiilor publice de cercetare pentru cercetare in colaborare</t>
  </si>
  <si>
    <t>Creșterea competitivității IMM-urilor</t>
  </si>
  <si>
    <t>131.F. Internaționalizarea IMM-urilor</t>
  </si>
  <si>
    <t>Sprijinirea ecosistemului antreprenorial regional, încurajarea dezvoltării diferitelor forme specifice de antreprenoriat</t>
  </si>
  <si>
    <t xml:space="preserve">Îmbunătățirea calității serviciilor oferite de administrațiile publice locale prin soluții digitale inovatoare și aplicații de tip smart city. </t>
  </si>
  <si>
    <t>Creșterea eficienței energetice în regiune ca parte a investițiilor în sectorul locuințelor</t>
  </si>
  <si>
    <t xml:space="preserve">Promovarea energiei regenerabile în comunitățile rurale </t>
  </si>
  <si>
    <t>Dezvoltarea infrastructurii educaționale la nivelul educației timpurii și învățământului primar și secundar</t>
  </si>
  <si>
    <t>Dezvoltarea infrastructurii educaționale în domeniul învățământului profesional și tehnic (licee tehnologice)</t>
  </si>
  <si>
    <t>622.B. Dezvoltarea unor centre de educație pentru tineri, în domeniile de specializare inteligentă ale Regiunii de Dezvoltare Nord-Vest</t>
  </si>
  <si>
    <t>Regiunea Sud-Vest</t>
  </si>
  <si>
    <t>LDR+MDR</t>
  </si>
  <si>
    <t>MDR</t>
  </si>
  <si>
    <t>Furnizarea de măsuri active în pachete de servicii integrate</t>
  </si>
  <si>
    <t xml:space="preserve"> Institutii de invatamant acreditate</t>
  </si>
  <si>
    <t>Combaterea sărăciei</t>
  </si>
  <si>
    <t xml:space="preserve">FSE +(K) + FEDR d (iii) </t>
  </si>
  <si>
    <t>Centre multifuncționale/sport/cultură destinate copiilor care provin din zone urbane izolate sau defavorizate care să asigure accesul acestora la activități sportive, recreative sau culturale)</t>
  </si>
  <si>
    <t>Furnizori de servicii sociale singuri sau in parteneriat cu actori relevanți (asociatii culturașe/unități de cult/cluburi sportive/asociații sportive/federații sportive etc.)</t>
  </si>
  <si>
    <t>ONG</t>
  </si>
  <si>
    <t>PDD</t>
  </si>
  <si>
    <t>ADI prin Consiliile Județene/Primăria Municipiului Bucureşti/primăriile de sector/MMAP (inclusiv în parteneriat cu alți actori din sector)</t>
  </si>
  <si>
    <t xml:space="preserve">finanțare investigarea preliminară și detaliată a siturilor contaminate </t>
  </si>
  <si>
    <t xml:space="preserve"> măsuri de prevenție noi și fazate (managementul principalelor tipuri de risc identificate în PNMRD - inundații&amp;secetă)</t>
  </si>
  <si>
    <t>măsuri de intervenție pentru imbunătățirea sistemului de răspuns la risc</t>
  </si>
  <si>
    <t>MAI/IGSU și structurile cu atribuţii în managementul situaţiilor de urgenţă şi asigurarea funcţiilor de sprijin, STS</t>
  </si>
  <si>
    <t>măsuri pentru producere energie din surse de energie regenerabilă</t>
  </si>
  <si>
    <t>Operatori distributie energie electrică/Operator transport energie electrică</t>
  </si>
  <si>
    <t>Necompetitiv</t>
  </si>
  <si>
    <t>P2 - Îmbunătățirea capacității de gestionare și implementare şi asigurarea transparenţei
fondurilor FEDR, FC, FSE+, FTJ</t>
  </si>
  <si>
    <t>Asigurarea AT pentru elaborarea altor strategii ITI și pentru operaționalizarea ADI ITI,  aferente</t>
  </si>
  <si>
    <t xml:space="preserve">ADI ITI </t>
  </si>
  <si>
    <t>Asistenta tehnica</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</si>
  <si>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</si>
  <si>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</si>
  <si>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</si>
  <si>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</si>
  <si>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</si>
  <si>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</si>
  <si>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</si>
  <si>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</si>
  <si>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</si>
  <si>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</si>
  <si>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</si>
  <si>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</si>
  <si>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</si>
  <si>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</si>
  <si>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</si>
  <si>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</si>
  <si>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</si>
  <si>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</si>
  <si>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</si>
  <si>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 Intreg teriroriul</t>
  </si>
  <si>
    <t>FC</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</si>
  <si>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</si>
  <si>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</si>
  <si>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</si>
  <si>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</si>
  <si>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</si>
  <si>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</si>
  <si>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</si>
  <si>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</si>
  <si>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UAT judet</t>
  </si>
  <si>
    <t>Universități</t>
  </si>
  <si>
    <t>OP 1, OS 1.1</t>
  </si>
  <si>
    <t>OP 1, OS 1.2</t>
  </si>
  <si>
    <t>OP 1, OS 1.3</t>
  </si>
  <si>
    <t>OP 2, OS 2.1</t>
  </si>
  <si>
    <t>UAT municipii
UAT orașe</t>
  </si>
  <si>
    <t>OP 2, OS 2.4</t>
  </si>
  <si>
    <t>UAT județ, pateneriarit UAT județ cu UAT comune</t>
  </si>
  <si>
    <t>Biodiversitate</t>
  </si>
  <si>
    <t>OP 2, OS 2.7</t>
  </si>
  <si>
    <t xml:space="preserve">UAT municipii reședință de județ </t>
  </si>
  <si>
    <t>UAT municipii</t>
  </si>
  <si>
    <t>UAT orașe</t>
  </si>
  <si>
    <t>OP 2, OS 2.8</t>
  </si>
  <si>
    <t>OS 3.2 Dezvoltarea și ameliorarea unei mobilități naționale, regionale și locale sustenabile, reziliente la schimbările climatice, inteligente și intermodale, inclusiv îmbunătățirea accesului la TEN-T și a mobilității transfrontaliere</t>
  </si>
  <si>
    <t>OP 3, OS 3.2</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</si>
  <si>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</si>
  <si>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</si>
  <si>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OP 4, OS 4.6</t>
  </si>
  <si>
    <t>OP 5, OS 5.2</t>
  </si>
  <si>
    <t>OP 1 / OS 1.3</t>
  </si>
  <si>
    <t>OP 2 / OS 2.1</t>
  </si>
  <si>
    <t>OP 2 / OS 2.8</t>
  </si>
  <si>
    <t>OP 3 / OS 3.2</t>
  </si>
  <si>
    <t>OP 4 / OS 4.2</t>
  </si>
  <si>
    <t>OP 5 / OS 5.1</t>
  </si>
  <si>
    <t>Asigurarea funcționării sistemului de management</t>
  </si>
  <si>
    <t>Creșterea competitivității și productivității IMM-urilor</t>
  </si>
  <si>
    <t xml:space="preserve">competitiv </t>
  </si>
  <si>
    <t>Organizație de cercetare cu activitate economică de maxim 20% din activitatea curentă</t>
  </si>
  <si>
    <t xml:space="preserve">IMM </t>
  </si>
  <si>
    <t>Parteneriatul între Consiliile Județene și alte instituții relevante</t>
  </si>
  <si>
    <t>UAT Rural selectate în cadrul Apelului de preselecție SACET rural</t>
  </si>
  <si>
    <t xml:space="preserve">Regiunea Centru </t>
  </si>
  <si>
    <t>UAT Judet Ilfov/parteneriate cu alte UAT sau institutii publice</t>
  </si>
  <si>
    <t>UAT Bucuresti, Sectoare, UAT orase, UAT comune, parteneriate UAT/institutii publice</t>
  </si>
  <si>
    <t>RO412-Gorj</t>
  </si>
  <si>
    <t>microîntreprindere</t>
  </si>
  <si>
    <t>Apel necompetitiv, cu depunere continuă</t>
  </si>
  <si>
    <t>Apel necompetitiv, cu termen limită de depunere</t>
  </si>
  <si>
    <t xml:space="preserve">RO411-Dolj </t>
  </si>
  <si>
    <t>RO224-Galați</t>
  </si>
  <si>
    <t>Sprijin de până la 200.000 EUR care pentru creșterea durabilă și crearea de locuri de muncă în Județul Galați</t>
  </si>
  <si>
    <t>RO316-Prahova</t>
  </si>
  <si>
    <t>Sprijin de până la 200.000 EUR pentru creșterea durabilă și crearea de locuri de muncă în Județul Prahova"</t>
  </si>
  <si>
    <t>RO125-Mureș</t>
  </si>
  <si>
    <t>Sprijin de până la 200.000 EUR pentru creșterea durabilă și crearea de locuri de muncă în Județul Mureș"</t>
  </si>
  <si>
    <t>Furnizori de FPC, dezvoltare de competențe transversale/Furnizori de servicii de stimulare a ocupării forței de muncă</t>
  </si>
  <si>
    <t>UAT judet/UAT municipii / UAT orase in parteneriat cu furnizorii de servicii si ONG</t>
  </si>
  <si>
    <t>FEDR+FSE+</t>
  </si>
  <si>
    <t>MIPE - AM POAT</t>
  </si>
  <si>
    <t>Sănătate</t>
  </si>
  <si>
    <t>acoperire nationala</t>
  </si>
  <si>
    <t xml:space="preserve">Autoritate de Management </t>
  </si>
  <si>
    <t xml:space="preserve">ADR Nord-Est  - AM PR Nord Est </t>
  </si>
  <si>
    <t xml:space="preserve">ADR Sud-Est - AM PR Sud-Est </t>
  </si>
  <si>
    <t>ADR Sud-Est - AM PR Sud-Est</t>
  </si>
  <si>
    <t>ADR Sud Muntenia - AM PR Sud Muntenia</t>
  </si>
  <si>
    <t>ADR SV Oltenia - AM PR SV Oltenia</t>
  </si>
  <si>
    <t>Agenția pentru Dezvoltare Regională Vest</t>
  </si>
  <si>
    <t>OS FTJ</t>
  </si>
  <si>
    <t>IMM,  Organizații de cercetare (instituții de învatamant superior/institute/centre de cercetare)</t>
  </si>
  <si>
    <t xml:space="preserve">Programul Educație și Ocupare  </t>
  </si>
  <si>
    <t>MIPE - DGPECU</t>
  </si>
  <si>
    <t xml:space="preserve">ANANP/administratori ai ariilor naturale protejate pentru ariile care au structuri de administrare proprii/ARBDD
administratori desemnați în condițiile legii și/sau proprietari ai suprafețelor de teren ce constituie ecosistem degradat aflat în proprietate publică.
MMAP.
</t>
  </si>
  <si>
    <t xml:space="preserve">Programul Asistenta Tehnica </t>
  </si>
  <si>
    <t xml:space="preserve">Programul Incluziune si Demnitate Sociala </t>
  </si>
  <si>
    <t>ADR Bucuresti Ilfov - AM PR Bucuresti Ilfov</t>
  </si>
  <si>
    <t xml:space="preserve">Programul Regional Nord-Est  </t>
  </si>
  <si>
    <t>Programul Regional Sud - Est</t>
  </si>
  <si>
    <t>Programul Regional Sud Muntenia</t>
  </si>
  <si>
    <t>Programul Regional Sud Vest Oltenia</t>
  </si>
  <si>
    <t>Programul Regional Vest</t>
  </si>
  <si>
    <t xml:space="preserve">ADR Vest -  AM PR Vest </t>
  </si>
  <si>
    <t>Programul Regional Nord-Vest</t>
  </si>
  <si>
    <t xml:space="preserve">ADR NORD-VEST - AM PR Nord Vest </t>
  </si>
  <si>
    <t>Programul Regional Centru</t>
  </si>
  <si>
    <t xml:space="preserve">ADR CENTRU - AM PR CENTRU </t>
  </si>
  <si>
    <t>Programul Regional Bucuresti - Ilfov</t>
  </si>
  <si>
    <t xml:space="preserve">ADR Bucuresti Ilfov - AM PR Bucuresti ilfov </t>
  </si>
  <si>
    <t>Programul Tranziție Justă</t>
  </si>
  <si>
    <t>MIPE - AM PTJ</t>
  </si>
  <si>
    <t>Programul Sănătate</t>
  </si>
  <si>
    <t>MIPE - AM PS</t>
  </si>
  <si>
    <t xml:space="preserve">Programul Crestere Inteligenta, Digitalizare si Instrumente Financiare   </t>
  </si>
  <si>
    <t>MIPE - AM PDD</t>
  </si>
  <si>
    <t>Autorități publice centrale / MMAP</t>
  </si>
  <si>
    <t>Autorități publice locale / UAT-uri în raza cărora există potenţial de utilizare a resurselor de energie regenerabile de tip geotermal sau biomasă/biogaz</t>
  </si>
  <si>
    <t xml:space="preserve">Regiunea Bucuresti Iflov </t>
  </si>
  <si>
    <t>trim 2/2024</t>
  </si>
  <si>
    <t>trim 3/2024</t>
  </si>
  <si>
    <t>trim 4/2024</t>
  </si>
  <si>
    <t>trim 1/2025</t>
  </si>
  <si>
    <t>trim 4/2029</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</si>
  <si>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</si>
  <si>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 xml:space="preserve">Autorități publice locale /  UAT </t>
  </si>
  <si>
    <t xml:space="preserve">PROGRAME REGIONALE </t>
  </si>
  <si>
    <t xml:space="preserve">PROGRAME NATIONALE </t>
  </si>
  <si>
    <t xml:space="preserve">Asistență tehnică </t>
  </si>
  <si>
    <t>114. Sprijin pentru ecosistemul de inovare–ETT - Sprijinirea transferului tehnologic către IMM</t>
  </si>
  <si>
    <t>113. Ecosisteme de inovare - centre CDI – Inclusiv cercetare in colaborare</t>
  </si>
  <si>
    <t xml:space="preserve">MIPE - AM PoCIDIF </t>
  </si>
  <si>
    <t>Regiunea Vest, județele Arad, Caraș-Severin, Hunedoara și Timiș</t>
  </si>
  <si>
    <t>Regiunea Vest, județul Arad</t>
  </si>
  <si>
    <t>Regiunea Vest, județul Caraș-Severin</t>
  </si>
  <si>
    <t>Regiunea Vest, județul Hunedoara</t>
  </si>
  <si>
    <t>Regiunea Vest, județul Timiș</t>
  </si>
  <si>
    <t>Energie și eficientă energetică</t>
  </si>
  <si>
    <t>Cresterea investitiilor în noile tehnologii și în inovare, a creșterii performanței și a calității în CDI (IMM)</t>
  </si>
  <si>
    <t xml:space="preserve">IMM - intreprinderi nou înființate </t>
  </si>
  <si>
    <t>Crearea cadrului instituțional și capacitatea de implementare necesare pentru a aborda provocările structurale ale start-up, scale-up și ale organizațiilor de sprijin pentru antreprenoriat</t>
  </si>
  <si>
    <t>ADR nord est/Asociatia ROStart-up</t>
  </si>
  <si>
    <t>necompetitiv, cu termen limita de depunere</t>
  </si>
  <si>
    <t>competitiv, cu termen limita de depunere</t>
  </si>
  <si>
    <t xml:space="preserve">IMM-uri </t>
  </si>
  <si>
    <t>UAT municipii resedinta de judet, UAT municipii</t>
  </si>
  <si>
    <t>321. Încălzire centralizată în mediul rural</t>
  </si>
  <si>
    <t>Organizație neguvernamentală cu caracter educațional/Societate / Parteneriate ONG/Societate cu UAT</t>
  </si>
  <si>
    <t>Trim 3/2024</t>
  </si>
  <si>
    <t>Trim 4/2024</t>
  </si>
  <si>
    <t>OP 2, OS 2.2</t>
  </si>
  <si>
    <t>Dezvoltarea de perdele forestiere de-a lungul drumurilor județene (2.3)</t>
  </si>
  <si>
    <t>Sprijin pentru dezvoltarea infrastructurii verzi in municipii resedinta de judet (2.4)</t>
  </si>
  <si>
    <t>Sprijin pentru dezvoltarea infrastructurii verzi in municipii (2.4)</t>
  </si>
  <si>
    <t>Sprijin pentru dezvoltarea infrastructurii verzi in orase (2.4)</t>
  </si>
  <si>
    <t>Regiunea Sud-Muntenia</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</si>
  <si>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</si>
  <si>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</si>
  <si>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Regiunea Nord-Vest</t>
  </si>
  <si>
    <t>OP 2, OS 2.3</t>
  </si>
  <si>
    <t>OP 2, OS 2.5</t>
  </si>
  <si>
    <t>OP 2, OS 2.6</t>
  </si>
  <si>
    <t>Competitivitate IMM și antreprenoriat</t>
  </si>
  <si>
    <t>Eficiență energetică</t>
  </si>
  <si>
    <t>NOTA: Elaborat pe baza calendarelor indicative transmise de Autoritățile de Management</t>
  </si>
  <si>
    <t>OP 3, RSO 3.2</t>
  </si>
  <si>
    <t>OP 1, RSO 1.3</t>
  </si>
  <si>
    <t>OP 4, RSO 4.2</t>
  </si>
  <si>
    <t>Trim 2/2025</t>
  </si>
  <si>
    <t>221.A Sprijin pentru realizarea unui Centru de date Regional</t>
  </si>
  <si>
    <t xml:space="preserve">UAT orase Jud Ilfov/municipiul Bucuresti, subunitati UAT/sectoarele municipiului București </t>
  </si>
  <si>
    <t>RO423-Hunedoara, 
incl. alocare distinctă pentru ITI Valea Jiului, conform ghidului solicitantului</t>
  </si>
  <si>
    <t xml:space="preserve">Sprijin de până la 200.000 EUR pentru creșterea durabilă și crearea de locuri de muncă în Județul Hunedoara’’ </t>
  </si>
  <si>
    <t>ESO4.2</t>
  </si>
  <si>
    <t>ESO4.1</t>
  </si>
  <si>
    <t>ESO4.5</t>
  </si>
  <si>
    <t>ESO4.7</t>
  </si>
  <si>
    <t xml:space="preserve">3.a.1.2.Furnizarea de măsuri active în pachete de servicii integrate
</t>
  </si>
  <si>
    <t>FEDR d (iii) Obiectiv specific -; promovarea incluziunii socio-economice a comunităților marginalizate, a gospodăriilor cu venituri mici și a grupurilor dezavantajate, inclusiv a persoanelor cu nevoi speciale, prin acțiuni integrate, inclusiv locuințe și servicii sociale
FSE+ (k)</t>
  </si>
  <si>
    <t>Construirea, inchirierea și reabilitatea/renovarea locuințelor sociale împreună cu măsuri de acompaniere în vederea integrării persoanelor vulnerabile 
Sprijin pentru reglementarea așezărilor informale</t>
  </si>
  <si>
    <t>RSO4.3
ESO4.11</t>
  </si>
  <si>
    <t>FEDR
FSE+</t>
  </si>
  <si>
    <t>ESO4.11+RSO4.3</t>
  </si>
  <si>
    <t xml:space="preserve">
MMAP/ANAR, MS/Institutul de Sănătate Publică</t>
  </si>
  <si>
    <t>PDD Finanțarea proiectelor pentru care a fost aplicabil mecanismul de finanțare descris la art. I din OUG 109/2022 
Proiecte  NOI</t>
  </si>
  <si>
    <t>finanțare investiții art 1 OUG 109/2022</t>
  </si>
  <si>
    <t xml:space="preserve">ADI prin OR </t>
  </si>
  <si>
    <t>Instalații integrate de tratare a deșeurilor care asigură tratarea deșeurilor colectate separat și a deșeurilor reziduale</t>
  </si>
  <si>
    <t>PDD Finanțarea operaţiunilor pentru dotarea RNMCA cu echipamente noi (calitate aer) FAZATE</t>
  </si>
  <si>
    <t>PDD Finanțarea măsurilor de prevenție (managementul principalelor tipuri de risc identificate în PNMRD) 
FAZATE</t>
  </si>
  <si>
    <t>PDD Finanțarea măsurilor de intervenție pentru imbunătățirea sistemului de răspuns la risc
FAZATE</t>
  </si>
  <si>
    <t>PDD 
Reducerea emisiilor de GES și creşterea eficienţei energetice în sistemele de distribuție și transporta energiei termice
 FAZATE</t>
  </si>
  <si>
    <t>PDD Promovarea utilizarii surselor de energie regenerabila 
FAZATE</t>
  </si>
  <si>
    <t>PDD Sisteme și rețele inteligente de energie FAZATE</t>
  </si>
  <si>
    <t>2.a.2. Pregătirea şi furnizarea ofertei de servicii de formare/ocupare pentru tineri, inclusiv pentru tineri NEET, prin pachete integrate de măsuri active personalizate în funcție de profilul tinerilor</t>
  </si>
  <si>
    <t>ESO4.6</t>
  </si>
  <si>
    <t xml:space="preserve">6.f.6. Intervenții pentru învățământul terțiar (combaterea abandonului universitar si cresterea accesului la studii universitare) </t>
  </si>
  <si>
    <t>7.e.3 Facilitarea accesului informat și a participării active la programe de educație, în acord cu interesele și competențele elevilor/studenților, cât și cu nevoile pieței muncii</t>
  </si>
  <si>
    <t>Flexibilizarea și diversificarea oportunităților de formare și dezvoltare a competențelor cheie ale elevilor</t>
  </si>
  <si>
    <t>Ministerul Educatiei/CNDIPT</t>
  </si>
  <si>
    <t>Implementarea eficientă și transparentă a Programului Regional Nord-Est 2021 – 2027</t>
  </si>
  <si>
    <t xml:space="preserve">N/A </t>
  </si>
  <si>
    <t>necompetitiv, cu depunere continua</t>
  </si>
  <si>
    <t>Agentia pentru Dezvoltare Regionala Nord-Est</t>
  </si>
  <si>
    <t>Asigurarea AT pentru implementarea Strategiilor ITI prevăzute în cadrul Acordului de Parteneriat</t>
  </si>
  <si>
    <t>ADI ITI aferente ITI-urilor prevăzute în AP</t>
  </si>
  <si>
    <t>iulie-2024</t>
  </si>
  <si>
    <t>septembrie-2024</t>
  </si>
  <si>
    <t>octombrie-2024</t>
  </si>
  <si>
    <t>noiembrie 2024</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</si>
  <si>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</si>
  <si>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-Ministerul Sănătății / Institutul Național de Sănătate Publică;
-alte ministere cu rețea sanitară proprie, aflate în subordinea sau în coordonarea acestora;
-UAT judet/UAT municipii / UAT orase / UAT comune si/sau alte autoritati structuri ale Admin Publice Locale;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</si>
  <si>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-UAT judet/UAT municipii / UAT orase / UAT comune si/sau alte autoritati structuri ale Admin Publice Locale
-Ministerul Sănătății și alte ministere cu rețea sanitară proprie aflate în subordinea sau în coordonarea acestora;
-Unități sanitare care furnizează de recuperare medicală, recuperare neurologică și post-traumatică/ unități sanitare acuți care se transformă  în unităţi sanitare care furnizează servicii de reabilitare/ recuperare 
-Parteneriate dintre autoritățile și instituțiile publice centrale și locale.</t>
  </si>
  <si>
    <t>Consiliul Județean Tulcea/Spitalul Județean de Urgență Tulcea</t>
  </si>
  <si>
    <t>Unități sanitare publice de interes național care diagnostichează și tratează cancere cu localizare specifică (ex. tumori cerebrale, hematooncologice etc.)</t>
  </si>
  <si>
    <t xml:space="preserve">-Unități sanitare publice de interes regional care diagnostichează și tratează cancer;
-UAT judet/UAT municipii / UAT orase / UAT comune si/sau alte autoritati structuri ale Admin Publice Locale ( APL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</si>
  <si>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-Unități sanitare publice care diagnostichează și tratează cancer;
-UAT judet/UAT municipii / UAT orase / UAT comune si/sau alte autoritati structuri ale Admin Publice Locale (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</si>
  <si>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P1 (Gorj) - Sprijin pentru intreprinderi sociale (1.C)</t>
  </si>
  <si>
    <t>P2 (Hunedoara) - Sprijin pentru intreprinderi sociale (1.C)</t>
  </si>
  <si>
    <t>P3 (Dolj) - Sprijin pentru intreprinderi sociale (1.C)</t>
  </si>
  <si>
    <t>P4 (Galati) - Sprijin pentru intreprinderi sociale (1.C)</t>
  </si>
  <si>
    <t>P5 (Prahova) - Sprijin pentru intreprinderi sociale (1.C)</t>
  </si>
  <si>
    <t>P6 (Mures) - Sprijin pentru intreprinderi sociale (1.C)</t>
  </si>
  <si>
    <t xml:space="preserve">Dată ESTIMATĂ deschidere apel
(zz/ll/an)  </t>
  </si>
  <si>
    <t>Dată ESTIMATĂ închidere apel</t>
  </si>
  <si>
    <t>Eficiență energetică în clădiri rezidențiale - UAT municipii</t>
  </si>
  <si>
    <t>Promovarea eficienței energetice și reducerea emisiilor de gaze cu efect de seră.</t>
  </si>
  <si>
    <t>OP 2, RSO 2.1</t>
  </si>
  <si>
    <t>unitățile administrativ teritoriale municipiu reședință de județ și municipiile din Regiunea Vest, exceptând municipiile din ITI Valea Jiului</t>
  </si>
  <si>
    <t>Eficiență energetică în clădiri rezidențiale - UAT orașe AR</t>
  </si>
  <si>
    <t>unitățile administrativ teritoriale oraș din județul Arad</t>
  </si>
  <si>
    <t>Eficiență energetică în clădiri rezidențiale - UAT orașe CS</t>
  </si>
  <si>
    <t>unitățile administrativ teritoriale oraș din județul Caraș-Severin</t>
  </si>
  <si>
    <t>Eficiență energetică în clădiri rezidențiale - UAT orașe HD</t>
  </si>
  <si>
    <t>unitățile administrativ teritoriale oraș din județul Hunedoara, exceptând orașele din ITI Valea Jiului;</t>
  </si>
  <si>
    <t>Eficiență energetică în clădiri rezidențiale - UAT orașe TM</t>
  </si>
  <si>
    <t>unitățile administrativ teritoriale oraș din județul Timiș</t>
  </si>
  <si>
    <t>Eficiență energetică în clădiri rezidențiale - UAT ITI Valea Jiului</t>
  </si>
  <si>
    <t>unitățile administrativ teritoriale municipiu și oraș din ITI Valea Jiului</t>
  </si>
  <si>
    <t>Sprijin pentru IMM-uri</t>
  </si>
  <si>
    <t>IMM-urile cu sediul social în Regiunea Vest și locația de implementare în mediul urban; întreprinderi mici și mijlocii non-agricole, cu locația de implementare în mediul rural din Regiunea Vest</t>
  </si>
  <si>
    <t>Spații publice</t>
  </si>
  <si>
    <t>Creșterea accesului populației la spații publice atractive și de calitate și redarea acestora către cetățeni, prin transformarea și reinventarea spațiului public din zonele dens populate din intravilanul localităților urbane, într-o abordare integrată.</t>
  </si>
  <si>
    <t>OP 5, RSO 5.1</t>
  </si>
  <si>
    <t>22.01.2024</t>
  </si>
  <si>
    <t>Structuri de afaceri - incubatoare de afaceri - Etapizate</t>
  </si>
  <si>
    <t>Sprijin pentru transport urban sustenabil si durabil - Etapizate</t>
  </si>
  <si>
    <t>Infrastructura educationala pentru nivel prescolar - Etapizate</t>
  </si>
  <si>
    <t>Infrastructura educațională pentru învățământ primar, secundar - Etapizate</t>
  </si>
  <si>
    <t>Infrastructura educationala pentru invatamant tertiar - Etapizate</t>
  </si>
  <si>
    <t>Universitati</t>
  </si>
  <si>
    <t>Investiții  teritoriale in strategii urbane - Etapizate</t>
  </si>
  <si>
    <t>Asigurarea funcționării sistemului de management - apel 2</t>
  </si>
  <si>
    <t>Apă, apă uzată, P1, act 1.1 si 1.2</t>
  </si>
  <si>
    <t xml:space="preserve">FEDR </t>
  </si>
  <si>
    <t>Apă, apă uzată, P1, act 1.2</t>
  </si>
  <si>
    <t>PDD Finanțarea investiţiilor pentru modernizarea rețelei naționale de monitorizare a calității apei ETAPIZATE (laborator)</t>
  </si>
  <si>
    <t>finanțare investiții pentru modernizarea rețelei naționale de monitorizare a calității apei  ETAPIZATE</t>
  </si>
  <si>
    <t>PDD Pregătirea proiectelor de investiții de apă și apă uzată
Proiecte  de pregatire ETAPIZATE</t>
  </si>
  <si>
    <t>sprijin pregatire proiecte</t>
  </si>
  <si>
    <t xml:space="preserve">Economie circulară, P1, act 1.3 </t>
  </si>
  <si>
    <t>PDD Îmbunătățirea modului de gestionare a deșeurilor municipale în vedere asigurării tranziției spre economia circulară
ETAPIZATE</t>
  </si>
  <si>
    <t>Proiecte in sectorul deseuri - Proiecte pregatire proiecte deseuri Etapizate</t>
  </si>
  <si>
    <t>Biodiversitate, P2, act 2.1</t>
  </si>
  <si>
    <t>Calitatea aerului, P2, act 2.2</t>
  </si>
  <si>
    <t>Situri contaminate, inclusiv deșeuri contaminate, P2, act 2.3</t>
  </si>
  <si>
    <t>PDD Investigarea preliminară și detaliată a siturilor contaminate  - Proiecte NOI</t>
  </si>
  <si>
    <t xml:space="preserve">Managementul riscurilor și dezastrelor, P3, act 3.1 </t>
  </si>
  <si>
    <t>Managementul riscurilor și dezastrelor, P3, act 3.2</t>
  </si>
  <si>
    <t>Energie și eficientă energetică, P4, act 4.3</t>
  </si>
  <si>
    <t>Energie și eficientă energetică, P4, act 4.4</t>
  </si>
  <si>
    <t>Energie și eficientă energetică, P4, act 4.5</t>
  </si>
  <si>
    <t xml:space="preserve">ADI prin OR finanțați prin POS M şi POIM
</t>
  </si>
  <si>
    <t>18 APELURI</t>
  </si>
  <si>
    <t>Trim 1/2025</t>
  </si>
  <si>
    <t>Implementarea programului „Pachet de bază pentru persoanele fără/cu nivel scăzut de formare”</t>
  </si>
  <si>
    <t>9.g.4. Implementarea programului „Pachet de bază pentru persoanele fără/cu nivel scăzut de formare”</t>
  </si>
  <si>
    <t xml:space="preserve"> furnizori acreditati de servicii de  orientare in cariera si formare profesionala</t>
  </si>
  <si>
    <t>  furnizori acreditati de servicii de  orientare in cariera si formare profesionala</t>
  </si>
  <si>
    <t xml:space="preserve"> Implementarea programului „Competențe digitale pentru piata muncii”</t>
  </si>
  <si>
    <t>9.g.7. Implementarea programului „Competențe digitale pentru piata muncii”</t>
  </si>
  <si>
    <t>Furnizori de FPC</t>
  </si>
  <si>
    <t>Calendarul estimativ consolidat al lansărilor de apeluri de proiecte pentru anul 2024
- PROGRAMELE FINANȚATE ÎN CADRUL POLITICII DE COEZIUNE 2021-2027 - VERS. IANUARIE 2024</t>
  </si>
  <si>
    <t>Sprijinirea cu instrumente financiare a intreprinderilor inovative mari, care dezvolta si implementeaza solutii de specializare inteligenta (IF intreprinderi mari)</t>
  </si>
  <si>
    <t>Dezvoltarea activitatii CDI</t>
  </si>
  <si>
    <t>OP 1/RSO1.1</t>
  </si>
  <si>
    <t>intreprinderi cu capitalizare medie</t>
  </si>
  <si>
    <t>decembrie-2024</t>
  </si>
  <si>
    <t>Activitați CDI si investiții în organizațiile CDI publice și universități - apel 1</t>
  </si>
  <si>
    <t>Dezvoltarea activitatii CDI orientata spre nevoile pietii si vor conduce proiecte CDI in colaborare cu mediul privat, cu sanse sporite de comercializare a rezultatelor acestora</t>
  </si>
  <si>
    <t>organizatii CDI, universitati publice</t>
  </si>
  <si>
    <t>Cercetare, dezvoltare, inovare si 
IMM și antreprenoriat</t>
  </si>
  <si>
    <t>Proiecte de CDI si investitii in IMM, necesare pentru dezvoltarea de produse si procese inovative 
*
Investitii pentru implementarea solutiilor de specializare inteligenta</t>
  </si>
  <si>
    <t>Dezvoltarea capacitatii de inovare a IMM si Dezvoltarea capacității de producție pentru produsul/serviciul inovativ realizat prin interventia "Proiecte de CDI și investiții în IMM"</t>
  </si>
  <si>
    <t>OP 1/RSO1.1
*
OP 1/RSO1.3</t>
  </si>
  <si>
    <t xml:space="preserve">organizatii CDI, universitati publice, IMM-uri, entitati de inovare si transfer tehnologic </t>
  </si>
  <si>
    <t>Proiecte demonstrative ale IMM (proof-of-concept)</t>
  </si>
  <si>
    <t>Dezvoltarea capacitatii de inovare a IMM prin sprijinirea IMM-ului de a demonstra funcționalitatea și de a verifica un anumit concept de produs, serviciu sau proces care poate fi realizat si pus pe piață</t>
  </si>
  <si>
    <t>Sprijinirea cu grant a acelorasi costuri eligibile si rate de co-finantare din programul Orizont Europa, fara reluarea evaluarii tehnice a calitatii proiectului.</t>
  </si>
  <si>
    <t>Dezvoltarea inovativa a clusterelor</t>
  </si>
  <si>
    <t>Sprijinirea structurilor asociative de tip cluster</t>
  </si>
  <si>
    <t>clustere</t>
  </si>
  <si>
    <t>noiembrie-2024</t>
  </si>
  <si>
    <t>OP 1/RSO1.3</t>
  </si>
  <si>
    <t xml:space="preserve">Economie circulară </t>
  </si>
  <si>
    <t xml:space="preserve">Investitii pentru cresterea durabila a IMM </t>
  </si>
  <si>
    <t>Cresterea competitivitatii IMM prin tranzitia catre noi modele de productie durabila</t>
  </si>
  <si>
    <t>Instrumente financiare pentru IMM</t>
  </si>
  <si>
    <t>Proiecte etapizate respecta prevederile art. 118a din Regulamentul (UE) 2021/1060 si OUG 36/2023</t>
  </si>
  <si>
    <t>Sprijinirea incubatoarelor de afaceri</t>
  </si>
  <si>
    <t>30-aprilie-2024</t>
  </si>
  <si>
    <t>Investitii in cladirile rezidentiale in vederea cresterii eficientei energetice inclusiv, dupa caz, masuri de consolidare structurala, in functie de nivelul de expunere si vulnerabilitate la riscurile identificate - Municipii resedinta de judet, Municipii **</t>
  </si>
  <si>
    <t>OP 2/RSO2.1</t>
  </si>
  <si>
    <t>Investitii in cladirile rezidentiale in vederea cresterii eficientei energetice inclusiv, dupa caz, masuri de consolidare structurala, in functie de nivelul de expunere si vulnerabilitate la riscurile identificate - Orase **</t>
  </si>
  <si>
    <t xml:space="preserve">OP 2/RSO2.1 </t>
  </si>
  <si>
    <t>Investitii in cladirile publice in vederea cresterii eficientei energetice inclusiv, dupa caz, masuri de consolidare structurala, in functie de nivelul de expunere si vulnerabilitate la riscurile identificate - proiecte etapizate cf OUG 36/2023</t>
  </si>
  <si>
    <t>Beneficiari eligibili pt proiecte etapizate cf OUG36/2023</t>
  </si>
  <si>
    <t>Investitii in cladirile publice in vederea cresterii eficientei energetice inclusiv, dupa caz, masuri de consolidare structurala, in functie de nivelul de expunere si vulnerabilitate la riscurile identificate - Orase **</t>
  </si>
  <si>
    <t>Investitii in cladirile publice in vederea cresterii eficientei energetice inclusiv, dupa caz, masuri de consolidare structurala, in functie de nivelul de expunere si vulnerabilitate la riscurile identificate -  Consilii judetene, Autoritati publice centrale, UAT locale **</t>
  </si>
  <si>
    <t>Consilii judetene, Autorități publice centrale, UAT locale</t>
  </si>
  <si>
    <t>Calitatea aerului</t>
  </si>
  <si>
    <t>Investitii care promoveaza infrastructura verde in zonele urbane, modernizarea si extinderea spatiilor verzi, inclusiv prin reconversia functionala a spatiilor urbane degradate, a terenurilor virane degradate/neutilizate/abandonate, cat si amenajari de paduri-parc - Municipii resedinta de judet, Municipii</t>
  </si>
  <si>
    <t xml:space="preserve">Cresterea infrastructurii verzi in zonele urbane </t>
  </si>
  <si>
    <t xml:space="preserve">OP 2/RSO2.7 </t>
  </si>
  <si>
    <t xml:space="preserve">Investitii care promoveaza infrastructura verde in zonele urbane, modernizarea si extinderea spatiilor verzi, inclusiv prin reconversia functionala a spatiilor urbane degradate, a terenurilor virane degradate/neutilizate/abandonate, cat si amenajari de paduri-parc - Orase </t>
  </si>
  <si>
    <t>Promovarea mobilitatii urbane multimodale sustenabile - Proiecte etapizate cf OUG 36/2023</t>
  </si>
  <si>
    <t xml:space="preserve">OP 2/RSO2.8 </t>
  </si>
  <si>
    <t>31-mai-2024</t>
  </si>
  <si>
    <t xml:space="preserve">Promovarea mobilitatii urbane multimodale sustenabile - Orase </t>
  </si>
  <si>
    <t>30-ianuarie-2024</t>
  </si>
  <si>
    <t>Dezvoltarea infrastructurii educationale pentru invatamant timpuriu (anteprescolar si prescolar), invatamant primar si gimnazial, invatamant secundar superior, filiera teoretica, filiera vocationala si tehnologica si invatamant profesional, inclusiv cel dual- Proiecte etapizate cf OUG36/2023</t>
  </si>
  <si>
    <t xml:space="preserve">OP 4/RSO4.2 </t>
  </si>
  <si>
    <t xml:space="preserve">Dezvoltarea infrastructurii educationale pentru invatamant timpuriu (anteprescolar si prescolar), invatamant primar si gimnazial, invatamant secundar superior, filiera teoretica, filiera vocationala si tehnologica si invatamant profesional, inclusiv cel dual - Orase </t>
  </si>
  <si>
    <t>Dezvoltarea infrastructurii educationale pentru invatamant timpuriu (anteprescolar si prescolar), invatamant primar si gimnazial, invatamant secundar superior, filiera teoretica, filiera vocationala si tehnologica si invatamant profesional, inclusiv cel dual - UAT locale</t>
  </si>
  <si>
    <t>OP 4/RSO4.2</t>
  </si>
  <si>
    <t>UAT locale</t>
  </si>
  <si>
    <t>Dezvoltarea infrastructurii de invatamant universitar</t>
  </si>
  <si>
    <t>Favorizarea dezvoltarii integrate sociale, economice si de mediu la nivel local si a patrimoniului cultural, turismului si securitatii in zonele urbane - Proiecte etapizate cf OUG 36/2023</t>
  </si>
  <si>
    <t xml:space="preserve">OP 5/RSO5.1 </t>
  </si>
  <si>
    <t>Favorizarea dezvoltarii integrate sociale, economice si de mediu la nivel local si a patrimoniului cultural, turismului si securitatii in zonele urbane - Municipii ***</t>
  </si>
  <si>
    <t>Favorizarea dezvoltarii integrate sociale, economice si de mediu la nivel local si a patrimoniului cultural, turismului si securitatii in zonele urbane - Orase ***</t>
  </si>
  <si>
    <t>Digitalizare in folosul cetățenilor</t>
  </si>
  <si>
    <t>Sprijinirea transformarii digitale</t>
  </si>
  <si>
    <t>OP 1 / OS 1.2</t>
  </si>
  <si>
    <t>Competitivitate IMM</t>
  </si>
  <si>
    <t>Îmbunătățirea competitivității si a inovării în IMM-uri</t>
  </si>
  <si>
    <t>Imbunatatirea competitivității IMM-urilor și crearea de locuri de muncă în cadrul IMM-urilor, inclusiv prin investiții productive</t>
  </si>
  <si>
    <t>Îmbunătățirea competitivității si a inovării in microîntreprinderi</t>
  </si>
  <si>
    <t>Digitalizare in folosul IMM-urilor</t>
  </si>
  <si>
    <t>Structuri de afaceri - incubatoare de afaceri</t>
  </si>
  <si>
    <t>Structuri de afaceri - parcuri industriale</t>
  </si>
  <si>
    <t>CDI</t>
  </si>
  <si>
    <t>Infrastructuri de cercetare, inovare si transfer tehnologic in colaborare cu IMM- urile</t>
  </si>
  <si>
    <t>Dezvoltarea ecosistemului de CDI</t>
  </si>
  <si>
    <t>OP 1 / OS 1.1</t>
  </si>
  <si>
    <t>Stimularea cererii întreprinderilor pentru inovare</t>
  </si>
  <si>
    <t>Transfer tehnologic si inovare</t>
  </si>
  <si>
    <t>Dezvoltarea competențelor pentru specializare inteligentă, tranziție industrială și antreprenoriat</t>
  </si>
  <si>
    <t>OP 1 / OS 1.4</t>
  </si>
  <si>
    <t>Conectivitate regionala si îmbunătățirea accesului la TEN-T - Etapizate</t>
  </si>
  <si>
    <t>Eficientă energetica</t>
  </si>
  <si>
    <t>Investiții in clădirile publice in vederea asigurării/creșterii eficientei energetice - Etapizate</t>
  </si>
  <si>
    <t>Imbunătățirea eficienței si atractivitatii sistemului de transport public</t>
  </si>
  <si>
    <t>Investiții in clădirile rezidentiale in vederea asigurării/creșterii eficientei energetice - Etapizate</t>
  </si>
  <si>
    <t>Patrimoniu cultural</t>
  </si>
  <si>
    <t>Inițiative locale sustenabile in mediul rural - patrimoniul cultural</t>
  </si>
  <si>
    <t>Dezvoltare teritorială integrată</t>
  </si>
  <si>
    <t>OP 5 / OS 5.2</t>
  </si>
  <si>
    <t>Inițiative locale sustenabile in mediul rural - infrastructura de turism</t>
  </si>
  <si>
    <t>Infrastructura educațională pentru nivel preșcolar</t>
  </si>
  <si>
    <t>Îmbunătățirea competitivității si a inovării în IMM-uri prin IF</t>
  </si>
  <si>
    <t>competitivității IMM-urilor și crearea de locuri de muncă în cadrul IMM-urilor, inclusiv prin investiții productive</t>
  </si>
  <si>
    <t>Investiții in clădirile rezidentiale in vederea creșterii eficientei energetice prin instrumente financiare</t>
  </si>
  <si>
    <t>UAT urban, UAT judet, parteneriate</t>
  </si>
  <si>
    <t>microintreprinderi</t>
  </si>
  <si>
    <t>cf lege 102/2016</t>
  </si>
  <si>
    <t>centre de cercetare, universitati, parteneriate</t>
  </si>
  <si>
    <t>entitati publice sau private</t>
  </si>
  <si>
    <t>APL, institutii publice, autoritati publice centrale, parteneriate</t>
  </si>
  <si>
    <t>APL</t>
  </si>
  <si>
    <t>UAT urban</t>
  </si>
  <si>
    <t>UAT urban / ONG / unitati de cult / parteneriate</t>
  </si>
  <si>
    <t>UAT rural, UAT judet, parteneriate</t>
  </si>
  <si>
    <t>persoane fizice</t>
  </si>
  <si>
    <t>Decembrie 2024</t>
  </si>
  <si>
    <t>Februarie 2025</t>
  </si>
  <si>
    <t>Iulie 2024</t>
  </si>
  <si>
    <t>Noiembrie 2024</t>
  </si>
  <si>
    <t>Octombrie 2024</t>
  </si>
  <si>
    <t>Instrumente financiare – Venture capital</t>
  </si>
  <si>
    <t>IMM-uri cu produse și servicii inovative și/sau care utilizează tehnologii noi și care au potențial mare de creștere și de internaționalizare</t>
  </si>
  <si>
    <t>Instrumente financiare - Instrument de accelerare a afacerilor</t>
  </si>
  <si>
    <t>Start-up-uri care au nevoie de infuzie de capital pentru dezvoltarea produselor și serviciilor inovative proprii</t>
  </si>
  <si>
    <t>OP 1, RSO 1.1</t>
  </si>
  <si>
    <t>Infrastructuri culturale publice</t>
  </si>
  <si>
    <t>Dezvoltare urbană integrată</t>
  </si>
  <si>
    <t>unitățile administrativ teritoriale municipiu reședință de județ; parteneriatele între unitățile administrativ teritoriale municipiu reședință de județ și alți actori publici relevanți pentru proiect</t>
  </si>
  <si>
    <t>Iulie 2025</t>
  </si>
  <si>
    <t>Septembrie 2025</t>
  </si>
  <si>
    <t>Elaborare Plan Regional de Mobilitate Durabilă</t>
  </si>
  <si>
    <t>Dezvoltarea și ameliorarea unei mobilități naționale, regionale și locale sustenabile, reziliente la schimbările climatice, inteligente și intermodale, inclusiv îmbunătățirea accesului la TEN-T și a mobilității transfrontaliere</t>
  </si>
  <si>
    <t>Ianuarie 2025</t>
  </si>
  <si>
    <t>Grădinițe - UAT municipii</t>
  </si>
  <si>
    <t xml:space="preserve">Îmbunătățirea accesului la servicii favorabile incluziunii și de calitate în educație, formare și învățare pe tot parcursul vieții prin dezvoltarea infrastructurii accesibile, inclusiv prin promovarea rezilienței pentru educația și formarea la distanță și online </t>
  </si>
  <si>
    <t>Martie 2025</t>
  </si>
  <si>
    <t>Grădinițe - UAT orașe AR</t>
  </si>
  <si>
    <t>Grădinițe - UAT orașe CS</t>
  </si>
  <si>
    <t>Grădinițe - UAT orașe HD</t>
  </si>
  <si>
    <t>unitățile administrativ teritoriale oraș din județul Hunedoara, exceptând orașele din ITI Valea Jiului</t>
  </si>
  <si>
    <t>Grădinițe - UAT orașe TM</t>
  </si>
  <si>
    <t>Grădinițe - UAT ITI Valea Jiului</t>
  </si>
  <si>
    <t>unitățile administrativ teritoriale municipiu și oraș din ITI Valea Jiului;</t>
  </si>
  <si>
    <t>Grădinițe - UAT mediu rural</t>
  </si>
  <si>
    <t>unitățile administrativ teritoriale comună din județele Arad, Caraș-Severin, Hunedoara și Timiș</t>
  </si>
  <si>
    <t>Școli - UAT municipii</t>
  </si>
  <si>
    <t>Școli - UAT orașe AR</t>
  </si>
  <si>
    <t>Școli - UAT orașe CS</t>
  </si>
  <si>
    <t>Școli - UAT orașe HD</t>
  </si>
  <si>
    <t>Școli - UAT orașe TM</t>
  </si>
  <si>
    <t>Școli - UAT ITI Valea Jiului</t>
  </si>
  <si>
    <t>Școli - UAT mediu rural</t>
  </si>
  <si>
    <t>Învățământ liceal - UAT municipii</t>
  </si>
  <si>
    <t>Învățământ liceal - UAT orașe AR</t>
  </si>
  <si>
    <t>Învățământ liceal - UAT orașe CS</t>
  </si>
  <si>
    <t>Învățământ liceal - UAT orașe HD</t>
  </si>
  <si>
    <t>Învățământ liceal - UAT orașe TM</t>
  </si>
  <si>
    <t>Învățământ liceal - UAT ITI Valea Jiului</t>
  </si>
  <si>
    <t>OP 4, RSO 4.6</t>
  </si>
  <si>
    <t>New European Bauhaus</t>
  </si>
  <si>
    <t>unitățile administrativ teritoriale municipiu reședință de județ</t>
  </si>
  <si>
    <t xml:space="preserve">Construirea, modernizarea, amenajarea obiectivelor de infrastructură culturală publică </t>
  </si>
  <si>
    <t>Întreprinderi nou înființate</t>
  </si>
  <si>
    <t>Regiunea Vest, județele Caraș-Severin și Hunedoara</t>
  </si>
  <si>
    <t>întreprinderi nou create în mediul urban sau în stațiunile turistice atestate din județele Hunedoara și Caraș-Severin</t>
  </si>
  <si>
    <t>Turism durabil</t>
  </si>
  <si>
    <t>131.E - Investiții productive inovatoare pentru IMM - instrumente financiare</t>
  </si>
  <si>
    <t>131.G. Proiecte din domenii de specializare inteligentă (componenta de punere în producție) pentru întreprinderile din Regiunea de Dezvoltare Nord-Vest</t>
  </si>
  <si>
    <t>131.H. Sprijin pentru ecosistemul de inovare – Transfer în piață la nivelul IMM</t>
  </si>
  <si>
    <t>132.A.2. Sprijinirea dezvoltării unor investiții inițiale ale unor IMM-uri în cadrul structurii parcului de specializare inteligentă</t>
  </si>
  <si>
    <t>141. Cursuri de formare profesională - IMM</t>
  </si>
  <si>
    <t xml:space="preserve">Dezvoltarea competențelor la nivelul IMM-urilor </t>
  </si>
  <si>
    <t>OP 1, OS 1.4</t>
  </si>
  <si>
    <t>Furnizor programe formare profesională continuă/Parteneriate furnizori formare profesională/IMM-uri din domeniile de specializare inteligentă</t>
  </si>
  <si>
    <t>142. Cursuri de formare profesională - entități de cercetare</t>
  </si>
  <si>
    <t>Parteneriatele între minim 2 entități de tipul: universități publice și institute publice de cercetare</t>
  </si>
  <si>
    <t>143 - Sprijin pentru procesul de descoperire antreprenorială</t>
  </si>
  <si>
    <t>Furnizor programe formare profesională continuă/Parteneriate furnizori formare profesională/IMM-uri din domeniile de antreprenoriat</t>
  </si>
  <si>
    <t>UAT</t>
  </si>
  <si>
    <t>311.B - Creșterea eficienței energetice în regiune ca parte a investițiilor în sectorul locuințelor - instrumente financiare</t>
  </si>
  <si>
    <t>instrumente financiare</t>
  </si>
  <si>
    <t>312.B - Sprijinirea eficienței energetice în clădirile publice, inclusiv clădiri de patrimoniu - instrumente financiare</t>
  </si>
  <si>
    <t>Sprijinirea eficienței energetice în clădirile publice, inclusiv clădiri de patrimoniu,</t>
  </si>
  <si>
    <t>621.C. Centre de testare orientare profesională</t>
  </si>
  <si>
    <t>UAT/Instituții APL/Forme asociative UAT și Instituții APL</t>
  </si>
  <si>
    <t>661. Dezvoltarea de tabere școlare</t>
  </si>
  <si>
    <t xml:space="preserve">Modernizarea/reabilitarea/dotarea taberelor de elevi și preșcolari </t>
  </si>
  <si>
    <t>MFTES/MTS/UAT care au în proprietate infrastructurile de tip centre de agrement / baze turistice /tabere școlare /Parteneriate între cele două categorii de mai sus.</t>
  </si>
  <si>
    <t xml:space="preserve">Dezvoltarea capacităților publice de CDI </t>
  </si>
  <si>
    <t xml:space="preserve">Susținerea dezvoltării activități de CDI concomitent cu modernizare capacităților publice de CDI și înființarea de unele noi, asociate domeniilor de specializare inteligentă regionale. </t>
  </si>
  <si>
    <t>OP 1; OS 1.1 și OS 1.4</t>
  </si>
  <si>
    <t>Entitati publice de CDI din Regiunea Centru, active in domeniile de specializare inteligenta regionale (institutele de cercetare de drept public  / instituțiile de învăţământ superior care găzduiesc infrastructuri de CDI )</t>
  </si>
  <si>
    <t xml:space="preserve">Dezvoltarea capacităților private de CDI </t>
  </si>
  <si>
    <t>Susținerea proiectelor de CDI în companii și cooperarea între companii, în special între cele mari și IMM, mai ales pentru valorificarea ecosistemelor industriale
și a lanțurilor valorice existente și avansul lor spre cooperare pentru cercetare și inovare</t>
  </si>
  <si>
    <t xml:space="preserve">IMM (inclusiv microintreprinderi), parteneriate intre IMM si intreprinderi mari/universitati/entitati de CDI
</t>
  </si>
  <si>
    <t>Participarea IMM-urilor și organizațiilor CDI în structuri, parteneriate și programe de colaborare</t>
  </si>
  <si>
    <t xml:space="preserve">Accesul în rețele de inovare europene pentru IMM sau alte organizații, 
susținerea integrării actorilor regionali în parteneriate și comunități de cunoaștere europene, scopul fiind acumularea de capital social și deschiderea spre zonele de vârf ale cercetării europene.
</t>
  </si>
  <si>
    <t>IMM
Entitati de CDI</t>
  </si>
  <si>
    <t>necompetitiv cu depunere continua</t>
  </si>
  <si>
    <t xml:space="preserve">Cluster-e inovative </t>
  </si>
  <si>
    <t>Obiectivul este facilitarea coopeararii intre elementele lanturilor valorice teritoriale in sectoarele de Specializare inteligenta, cu accent pe componenta de CDI</t>
  </si>
  <si>
    <t>Entitatile de management ale cluster-elor (Asociație legal constituita care desfășoară activități economice non-profit)</t>
  </si>
  <si>
    <t>iulie 2024</t>
  </si>
  <si>
    <t>Trecerea de la idee la piata - sprijin pentru IMM</t>
  </si>
  <si>
    <t>Scopul este facilitarea valorificării comerciale și industriale a inovațiilor de către companii</t>
  </si>
  <si>
    <t>august 2024</t>
  </si>
  <si>
    <t>Parteneriate pentru inovare - pentru IMM</t>
  </si>
  <si>
    <t xml:space="preserve">Intervenția țintește cooperarea directă între actori pentru dezvoltarea și implementarea de inovații la nivel de companii, susține cooperarea concretă dintre sectoarele de business și de CDI </t>
  </si>
  <si>
    <t xml:space="preserve">IMM, Intreprinderi mici cu capitalizare medie, intreprinderi cu capitalizare medie, intreprinderi mari, parteneriate </t>
  </si>
  <si>
    <t>septembrie 2024</t>
  </si>
  <si>
    <t>Entitate de management a platformei (parteneriate intre UAT, asociatii, universitati, institute de cercetare )</t>
  </si>
  <si>
    <t>Sprijinirea mediului de afaceri</t>
  </si>
  <si>
    <t>Incubatoare si acceleratoare de afaceri</t>
  </si>
  <si>
    <t>Obiectivul este de a contribui la retenția în regiune a start-up-urilor, susținerea antreprenoriatului prin acces la spații și
servicii specializate</t>
  </si>
  <si>
    <t>OP 1; OS 1.3 și OS 1.4</t>
  </si>
  <si>
    <t xml:space="preserve">Parteneriat UAT cu administrator incubator </t>
  </si>
  <si>
    <t>Parcuri industriale in domenii RIS</t>
  </si>
  <si>
    <t xml:space="preserve">Intervenția destinată parcurilor industriale vizează crearea de noi structuri de acest tip precum și extinderea celor existente. </t>
  </si>
  <si>
    <t xml:space="preserve"> UAT judet/ UAT municipii/ UAT oras/UAT comuna</t>
  </si>
  <si>
    <t>octombrie 2024</t>
  </si>
  <si>
    <t>Comunități digitale pentru o regiune inteligentă</t>
  </si>
  <si>
    <t>Susținerea dezvoltării de soluții digitale pentru serviciile publice locale, inclusiv sprijin pentru intervenții de tip smart-city.</t>
  </si>
  <si>
    <t>OP 1; OS 1.2 și OS 1.4</t>
  </si>
  <si>
    <t>UAT judet/ UAT municipiu/ UAT oras/ UAT comuna</t>
  </si>
  <si>
    <t xml:space="preserve">Măsuri pentru eficiență energetică, inclusiv clădiri </t>
  </si>
  <si>
    <t>OP 2; OS 2.1</t>
  </si>
  <si>
    <t>UAT municipii/ UAT orase</t>
  </si>
  <si>
    <t>Decongestionarea si fluidizarea traficului in zonele de acces in municipiile resedinta de judet</t>
  </si>
  <si>
    <t xml:space="preserve">Investiții pentru decongestionarea traficului din jurul marilor municipii (resedinte de judet) prin investiții în construirea și modernizarea de pasaje sau noduri
rutiere, pasarele pietonale, șosele de centură, intersecții periculoase etc. </t>
  </si>
  <si>
    <t>OP 3; OS 3.2</t>
  </si>
  <si>
    <t>UAT municipii resedinta de judet si parteneriate intre UAT</t>
  </si>
  <si>
    <t>Creșterea gradului de participare la nivelul educatiei timpurii și învățământului obligatoriu -Învățământul primar si secundar</t>
  </si>
  <si>
    <t>UAT municipiu/ UAT oras/ UAT comuna/ parteneriat UAT cu unități de învățământ sau unitati de cult</t>
  </si>
  <si>
    <t>Cresterea gradului de participare la invatamantul profesional si tehnic</t>
  </si>
  <si>
    <t>Protejarea și valorificării în scop turistic a patrimoniului natural și a resurselor balneare</t>
  </si>
  <si>
    <t xml:space="preserve"> Creșterea rolului culturii și al turismului durabil în dezvoltarea economică, incluziunea socială și inovarea socială</t>
  </si>
  <si>
    <t>OP 4; OS 4.6</t>
  </si>
  <si>
    <t>UAT comuna/ UAT judet/ Parteneriate UAT si ONG</t>
  </si>
  <si>
    <t>Creșterea incluziunii sociale a copiilor și tinerilor prin dezvoltarea activelor turistice publice și a serviciilor turistice adresate lor</t>
  </si>
  <si>
    <t>Creșterea rolului culturii și al turismului durabil în dezvoltarea economică, incluziunea socială și inovarea socială</t>
  </si>
  <si>
    <t>UAT judet/  UAT comuna/ UAT municipii/UAT orase/ Autoritati publice centrale (prin structuri descentralizate )/ Parteneriate</t>
  </si>
  <si>
    <t>Dezvoltare urbană integrată prin regenerarea spațiilor publice, punerea în valoare a patrimoniului, infrastructurii culturale și a potențialului turistic din orașele regiunii Centru</t>
  </si>
  <si>
    <t>OP 5; OS 5.1</t>
  </si>
  <si>
    <t>UAT orase/ parteneriate</t>
  </si>
  <si>
    <t>1.1. Sprijin pentru dezvoltarea unui model conceptual inovativ  - Proof of Concept</t>
  </si>
  <si>
    <t>OP1 - OS (i) Dezvoltarea și creșterea capacităților de cercetare și inovare și adoptarea tehnologiilor avansate</t>
  </si>
  <si>
    <t>Microintreprinderi, IMM</t>
  </si>
  <si>
    <t>iulie/2024</t>
  </si>
  <si>
    <t>august/2024</t>
  </si>
  <si>
    <t>septembrie/2024</t>
  </si>
  <si>
    <t>octombrie/2024</t>
  </si>
  <si>
    <t>noiembrie/2024</t>
  </si>
  <si>
    <t>decembrie/2024</t>
  </si>
  <si>
    <t>1.4. Sprijin pentru clusterele de inovare în beneficiul IMM, inclusiv prin stimularea de colaborării interregionale și internaționale.</t>
  </si>
  <si>
    <t>OP 1- OS i</t>
  </si>
  <si>
    <t xml:space="preserve">microintreprinderi, IMM-uri </t>
  </si>
  <si>
    <t xml:space="preserve">1.5. Dezvoltarea și operaționalizarea Parcului Științific și Tehnologic „Măgurele Science Park”  </t>
  </si>
  <si>
    <t>UAT Judetul Ilfov</t>
  </si>
  <si>
    <t>aprilie/2024</t>
  </si>
  <si>
    <t>mai/2024</t>
  </si>
  <si>
    <t>1.6 Sprijin pentru atingerea unei intensități digitale ridicate în IMM</t>
  </si>
  <si>
    <t>OP1 - OS (ii) Valorificarea avantajelor digitalizării, în beneficiul cetățenilor, al companiilor, al organizațiilor de cercetare și al autorităților publice</t>
  </si>
  <si>
    <t>ianuarie/2025</t>
  </si>
  <si>
    <t>1.7 Sprijin pentru transformarea digitală avansată a IMM</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</si>
  <si>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</si>
  <si>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</si>
  <si>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OP 1- OS iii</t>
  </si>
  <si>
    <t>microintreprinderi, IMM</t>
  </si>
  <si>
    <t>iunie/2024</t>
  </si>
  <si>
    <t>Valorificarea avantajelor digitalizării, în beneficiul cetățenilor, al companiilor, al organizațiilor de
cercetare și al autorităților publice</t>
  </si>
  <si>
    <t>OP 1- OS ii</t>
  </si>
  <si>
    <t>UAT orase/municipii, subunitati UAT/sectoare Institutii publice centrale si locale, parteneriate intre acestea</t>
  </si>
  <si>
    <t xml:space="preserve">ADR Bucuresti Ilfov - AM PR Bucuresti Ilfov </t>
  </si>
  <si>
    <t>3.1 Cresterea eficienței energetice în cladirile rezidențiale</t>
  </si>
  <si>
    <t>Energie și eficientă energetică si Managementul riscurilor si dezastrelor</t>
  </si>
  <si>
    <t xml:space="preserve">3.2; 3.4 Cresterea eficienței energetice în clădirile publice si Reducerea numarului clădirilor publice cu risc seismic
</t>
  </si>
  <si>
    <t xml:space="preserve">Promovarea măsurilor de eficiență energetică și reducerea emisiilor de gaze cu efect de seră;
Promovarea adaptării la schimbările climatice, a prevenirii riscurilor de dezastre și a rezilienței, ținând seama de abordările
ecosistemice
</t>
  </si>
  <si>
    <t>OP 2, 
OS 2.1,
OS 2.4</t>
  </si>
  <si>
    <t>UAT  orase, UAT Bucuresti, sectoare Bucuresti, UAT comune, institutii publice centrale sau locale, parteneriate/ADI</t>
  </si>
  <si>
    <t>3.5.Crearea, îmbunătățirea, extinderea spațiilor și infrastructurilor verzi</t>
  </si>
  <si>
    <t>Creșterea protecției și conservării naturii, a biodiversității și a infrastructurii verzi, inclusiv în zonele urbane, precum și
reducerea tuturor formelor de poluare;</t>
  </si>
  <si>
    <t>OP 2 - OS vii</t>
  </si>
  <si>
    <t xml:space="preserve">Promovarea mobilității urbane multimodale sustenabile, ca parte a tranziției către o economie cu zero emisii de dioxid de
carbon </t>
  </si>
  <si>
    <t>UAT Bucuresti, Sectoare Bucuresti, UAT Orase, ADI, parteneriate UATuri si /sau institutii publice</t>
  </si>
  <si>
    <t>5.1 Infrastructura rutiera judeteana complementara TEN T</t>
  </si>
  <si>
    <t>5.2 Cresterea sigurantei rutiere</t>
  </si>
  <si>
    <t>OP 3 - OS ii</t>
  </si>
  <si>
    <t>UAT judet Ilfov, UAT Bucuresti, Sectoare, UAT Orase, ADI, parteneriate UATuri</t>
  </si>
  <si>
    <t>6.1 Infrastructura educationala locala- infrastructura prescolara</t>
  </si>
  <si>
    <t>6.2 Infrastructura educationala locala- infrastructura scolara/preuniversitara</t>
  </si>
  <si>
    <t>6.3 Infrastructura educationala locala- infrastructura sc tehnica si profesionala</t>
  </si>
  <si>
    <t>6.4 Infrastructura educationala pentru invatamant superior - Universitati</t>
  </si>
  <si>
    <t>OP 4 - OS ii</t>
  </si>
  <si>
    <t>Institutii publice de invatamant superior</t>
  </si>
  <si>
    <t>instrumente integrate dezvoltare</t>
  </si>
  <si>
    <t>Ghid unic proiecte destinate dezvoltarii urbane integrate</t>
  </si>
  <si>
    <t>Promovarea dezvoltării integrate și incluzive în domeniul social, economic și al mediului, precum și a culturii, a
patrimoniului natural, a turismului sustenabil și a securității în zonele urbane</t>
  </si>
  <si>
    <t>OP 5- OS 5.1</t>
  </si>
  <si>
    <t>UAT orase, UAT Bucuresti, sectoare, Institutii publice sau de interes public centrale/locale, unitati de cult, alte institutii cu drept de administrare/proprietate obiective eligibile</t>
  </si>
  <si>
    <t>Ghid unic proiecte destinate dezvoltarii integrate in zone nonurbane</t>
  </si>
  <si>
    <t>Promovarea dezvoltării locale integrate și incluzive în domeniul social, economic și al mediului, în domeniul culturii, al patrimoniului natural, al turismului durabil, precum și a securității în alte zone decât cele urbane</t>
  </si>
  <si>
    <t>UAT comune, UAT Judetul Ilfov, unitati de cult, alte institutii centrale/locale cu drept de administrare/proprietate</t>
  </si>
  <si>
    <t>Ministerul Investițiilor și Proiectelor Europene</t>
  </si>
  <si>
    <t>Asistență medicală primară/ comunitară</t>
  </si>
  <si>
    <t>a)  Investiții în infrastructura cabinetelor medicilor de familie</t>
  </si>
  <si>
    <t>mai puțin dezvoltate</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</si>
  <si>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</si>
  <si>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proiecte cu acoperire națională</t>
  </si>
  <si>
    <t xml:space="preserve">Program National de Vaccinare
</t>
  </si>
  <si>
    <t xml:space="preserve">b)  Investiții în infrastructura structurilor implicate în derularea Programul Național de Vaccinare </t>
  </si>
  <si>
    <t xml:space="preserve"> Administrator de grant global (MS sau structuri relevante)/ Structuri de sănătate publică responsabile cu distribuția vaccinurilor la nivel teritorial/  local 
</t>
  </si>
  <si>
    <t>b)  Investiții în infrastructura structurilor implicate în derularea Programul Național de Vaccinare</t>
  </si>
  <si>
    <t>mai dezvoltate</t>
  </si>
  <si>
    <t xml:space="preserve">A. Implementarea de măsuri de îmbunătățire a Programului Național de Vaccinare (PNV), </t>
  </si>
  <si>
    <t> structuri implicate în Programul Național de Vaccinare, inclusiv structuri publice responsabile cu distribuția vaccinurilor la nivel teritorial și local: Ministerul Sănătății/Institutul Național de Sănătate publică/direcții de sănătate publică</t>
  </si>
  <si>
    <t xml:space="preserve">Servicii de asistență medicală școlară, inclusiv servicii de asistență stomatologică </t>
  </si>
  <si>
    <t xml:space="preserve"> 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t>
  </si>
  <si>
    <t>-Administrator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t>
  </si>
  <si>
    <t xml:space="preserve">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t>
  </si>
  <si>
    <t>Operațiune asistență medicală ambulatorie</t>
  </si>
  <si>
    <t>D. Îmbunătățirea accesibilității și eficacității serviciilor oferite în regim ambulatoriu</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</si>
  <si>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</si>
  <si>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Asistență medicală ambulatorie</t>
  </si>
  <si>
    <t>Investiții în infrastructura ambulatoriilor</t>
  </si>
  <si>
    <t xml:space="preserve">Investiții în infrastructura dispensarelor TB (care furnizează servicii destinate persoanelor suspecte/ confirmate cu tuberculoză) </t>
  </si>
  <si>
    <t>-UAT judet/UAT municipii / UAT orase / UAT comune si/sau alte autoritati structuri ale Admin Publice Locale;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</si>
  <si>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Investiții în infrastructura unităților sanitare publice integrate spitalelor de pediatrie</t>
  </si>
  <si>
    <t>a)	Unități sanitare publice, de pediatrie, cu personalitate juridică;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</si>
  <si>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Investiții în infrastructura structurilor sanitare/ altor structuri publice care desfășoară activități medicale de tip ambulatoriu/ acordă asistență medicală ambulatorie de obstetrică ginecologie
</t>
  </si>
  <si>
    <t>sănătate mintală</t>
  </si>
  <si>
    <t xml:space="preserve">F. Creșterea capacității de recuperare a copiilor/ tinerilor cu probleme de sănătate mintală (0-18 ani) </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</si>
  <si>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</si>
  <si>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Autorități ale administrației publice centrale sau locale singure sau în parteneriat cu instituții relevante</t>
  </si>
  <si>
    <t xml:space="preserve">Investiții în infrastructura centrelor de sănătate mintală  </t>
  </si>
  <si>
    <t>Investiții în infrastructura ambulatoriilor integrate spitalelor de psihiatrie</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</si>
  <si>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</si>
  <si>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Investiții în infrastructura ambulatoriilor - proiecte etapizate POR 2014-2020</t>
  </si>
  <si>
    <t>Beneficiari proiecte etapizate POR</t>
  </si>
  <si>
    <t>screening populational</t>
  </si>
  <si>
    <t>cancer col uterin</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</si>
  <si>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t>
  </si>
  <si>
    <t>cancer mamar</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</si>
  <si>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</si>
  <si>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cancer colorectal</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</si>
  <si>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</si>
  <si>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unitate sanitară publică cu paturi, unitate cu personalitate juridică aflată în subordinea Ministerului Sănătății cu competențe în domeniul endoscopiei digestive, diagnosticului și tratamentului cancerului colorectal</t>
  </si>
  <si>
    <t>hepatite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</si>
  <si>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</si>
  <si>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tuberculoza</t>
  </si>
  <si>
    <t>▶        Instituțiile si structurile de specialitate ale Ministerului Sănătății, care desfășoară activități în domeniul sănătății publice la nivel național, regional, județean și local, cu personalitate juridică, aflate în subordinea, coordonarea sau sub autoritatea Ministerului Sănătății, cu excepția CNAS și a caselor de asigurări de sănătate;
▶        Universități publice de Medicină și Farmacie;
▶        ONG-uri cu activitate relevantă în activitățile eligibile.</t>
  </si>
  <si>
    <t>screeningul factorilor de risc comuni ai bolilor cronice</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</si>
  <si>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</si>
  <si>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3. Programe de diagnosticare precoce și tratament</t>
  </si>
  <si>
    <t>cancer pulmonar</t>
  </si>
  <si>
    <t>cancer prostata</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</si>
  <si>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</si>
  <si>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E. Implementarea de programe de sănătatea reproducerii pentru a crește accesibilitatea la aceste servicii a persoanelor vulnerabile </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</si>
  <si>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</si>
  <si>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A. Îmbunătățirea accesibilității și a eficacității serviciilor de reabilitare/ recuperare </t>
  </si>
  <si>
    <t>Îmbunătățirea accesibilității și a eficacității serviciilor de reabilitare/ recuperare</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</si>
  <si>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</si>
  <si>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Servicii de reabilitare/ recuperare și spitalizări prelungite pentru boli cronice</t>
  </si>
  <si>
    <t>Investiții în infrastructura publică a unităților sanitare care furnizează servicii de reabilitare/ recuperare/ a unităților sanitare acuți în vederea transformării acestora în unităţi sanitare care furnizează  servicii de reabilitare/ recuperare</t>
  </si>
  <si>
    <t>B. Îmbunătățirea accesibilității și a eficacității serviciilor de îngrijire paliativă și a îngrijirilor la domiciliu</t>
  </si>
  <si>
    <t>Îmbunătățirea accesibilității și a eficacității serviciilor de îngrijire paliativă și a îngrijirilor la domiciliu</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</si>
  <si>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</si>
  <si>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Servicii de îngrijiri paliative și spitalizări prelungite pentru boli cronice</t>
  </si>
  <si>
    <t>Investiții în infrastructura unităților sanitare care furnizează servicii de paliație/ în infrastructura publică a unităților sanitare acuți în vederea transformării acestora în unităţi sanitare care furnizează  servicii de paliaţie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</si>
  <si>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</si>
  <si>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A. Investiții infrastructura publică a structurilor sanitare care au atribuții în prevenirea, controlul, diagnosticul și supravegherea bolilor transmisibile, în controlul și supravegherea infecțiilor asociate actului medical și a celor implicate în sănătatea publică</t>
  </si>
  <si>
    <t xml:space="preserve">Investiții în laboratoare naționale de referință 
INSP/ I. Cantacuzino </t>
  </si>
  <si>
    <t> INSP și centrele regionale de sănătate publică ale INSP
 INCD Medico-Militară „Cantacuzino</t>
  </si>
  <si>
    <t xml:space="preserve">A. Investiții infrastructura publică a structurilor sanitare care au atribuții în prevenirea, controlul, diagnosticul și supravegherea bolilor transmisibile, în controlul și supravegherea infecțiilor asociate actului medical și a celor implicate în sănătatea publică </t>
  </si>
  <si>
    <t>Investiții în laboratoare regionale de sănătate publică - centrele regionale de sănătate publică ale INSP)</t>
  </si>
  <si>
    <t> INSP și centrele regionale de sănătate publică ale INSP</t>
  </si>
  <si>
    <t>Investiții în laboratoare de microbiologie din cadrul spitalelor</t>
  </si>
  <si>
    <t> UAT judet/UAT municipii / UAT orase / UAT comune si/sau alte autoritati structuri ale Admin Publice Locale;
 Ministerul Sănătății și instituțiile/unitățile sanitare aflate în subordinea sau în coordonarea acestora;
 Unități sanitare publice care au laboratoare de microbiologie;
 Parteneriate dintre autoritățile și instituțiile publice centrale și locale.</t>
  </si>
  <si>
    <t>a1: Creșterea rezilienței și eficacității serviciilor de sănătate publică pentru supravegherea bolilor transmisibile
DSP/INSP, inclusiv centrele de sănătate publică regionale, INCD Cantacuzino, unități sanitare publice etc)</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</si>
  <si>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</si>
  <si>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 xml:space="preserve">B. Investiții infrastructura publică a sistemului național de transfuzii, inclusiv a infrastructurii de testare a sângelui și/sau de colectare, procesare, fracționare și stocare a plasmei
</t>
  </si>
  <si>
    <t>Investiții în INHT/  Centrul de Transfuzii București</t>
  </si>
  <si>
    <t xml:space="preserve"> Ministerul Sănătății, instituții și unități sanitare cu atribuții în domeniul transfuziilor de sânge </t>
  </si>
  <si>
    <t xml:space="preserve">Investiții în centrele de transfuzii desemnate coordonator regional </t>
  </si>
  <si>
    <t xml:space="preserve">instituții și unități sanitare cu atribuții în domeniul transfuziilor de sânge </t>
  </si>
  <si>
    <t xml:space="preserve">B. Creșterea rezilienței sistemului național de transfuzii (SNT), inclusiv infrastructura de testare a sângelui și procesare a plasmei, </t>
  </si>
  <si>
    <t xml:space="preserve">Reziliența sistemului național de transfuzii, inclusiv a infrastructurii de testare a sângelui și/sau de colectare, procesare, fracționare și stocare a plasmei
</t>
  </si>
  <si>
    <t xml:space="preserve"> Ministerul Sănătății, INHT/  Centrele de Transfuzie Sangvina 
 Parteneriate între Ministerul Sănătății, INHT/  Centrele de Transfuzie Sangvina </t>
  </si>
  <si>
    <t>C. Investiții infrastructura publică a unităților sanitare - serviciilor esențiale pentru afecțiuni complexe: dezvoltarea structurilor integrate de preluare și îngrijire a pacientului critic, prin asigurarea infrastructurii unităților dedicate de îngrijire</t>
  </si>
  <si>
    <t>Investiții în unități sanitare care tratează: pacient critic cu patologie vasculară cerebrală acută</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</si>
  <si>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</si>
  <si>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xml:space="preserve">C. Măsuri destinate creșterii accesului și eficacității serviciilor de îngrijire medicală dedicate pacientului critic, inclusiv a structurilor suport (ex. ambulanța/ SMURD; UPU; ATI etc) </t>
  </si>
  <si>
    <t>Unități sanitare care tratează pacient critic cu patologie vasculară cerebrală acută</t>
  </si>
  <si>
    <t>	Unitate sanitară publică, cu activitate universitară, cu competențe în furnizarea de tratament acut al accidentului vascular cerebral (UAVCA) și care deține în structura internă:
o	unitate/ unități de terapie acută neurologică;
o	secție de neurochirurgie;
o	tehnici imagistice necesare (CT/CTA, RM/ Angio - RM, Doppler trans-cranian);</t>
  </si>
  <si>
    <t>Intervențiile dedicate pacient critic  - politraumă</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</si>
  <si>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</si>
  <si>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Unități sanitare care tratează pacient critic - politraumă</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</si>
  <si>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</si>
  <si>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xml:space="preserve">Intervențiile dedicate pacient critic - unități sanitare care tratează pacienți cardiaci critici 
</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</si>
  <si>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</si>
  <si>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competitiv/ necompetitiv</t>
  </si>
  <si>
    <t>Intervențiile dedicate pacient critic -  mari arși</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</si>
  <si>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</si>
  <si>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 xml:space="preserve">Unități sanitare care tratează pacienți critici (ex.pacientului cardiac în stare critică, politraumă, etc)
</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</si>
  <si>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</si>
  <si>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D. 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 medicală</t>
  </si>
  <si>
    <t xml:space="preserve">Investiții în infrastructura publică a centrelor de expertiză pentru boli rare/  centrelor regionale de genetică
</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</si>
  <si>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</si>
  <si>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xml:space="preserve">D. Creșterea accesibilității și rezilienței capacității de îngrijire medicală a pacienților cu boli rare, </t>
  </si>
  <si>
    <t>Îngrijirea medicală a pacienților cu boli rare</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</si>
  <si>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</si>
  <si>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A. Dezvoltarea de programe/ module specifice și transversale de la nivelul universităților de medicină</t>
  </si>
  <si>
    <t>Dezvoltarea de programe/ module specifice și transersale de la nivelul universităților de medicină, care să permită specializarea în acord cu practicile actuale, precum și măsuri de perfecționare postuniversitară sau reconversia profesională</t>
  </si>
  <si>
    <t xml:space="preserve"> Ministerul Sănătății/administrația publică centrală/universități de medicină - singure sau în parteneriat </t>
  </si>
  <si>
    <t xml:space="preserve">C. Dezvoltarea competențelor personalului implicat în implementarea intervențiilor strategice din domeniul cercetării susținute din PS: genomică, vaccinuri, tratament cancer </t>
  </si>
  <si>
    <t xml:space="preserve">Dezvoltarea competențelor personalului implicat în implementarea intervențiilor strategice din domeniul cercetării susținute din PS: genomică, vaccinuri, tratament cancer </t>
  </si>
  <si>
    <t xml:space="preserve">Beneficiarii proiectelor strategice de cercetare - genomică, tratament cancer, vaccinuri
</t>
  </si>
  <si>
    <t>FAZATE</t>
  </si>
  <si>
    <t>UPU Tulcea POR</t>
  </si>
  <si>
    <t>UPU POR</t>
  </si>
  <si>
    <t xml:space="preserve">Beneficiari UPU POR
</t>
  </si>
  <si>
    <t>POIM FLUIDE</t>
  </si>
  <si>
    <t xml:space="preserve">Beneficiari POIM Fluide
</t>
  </si>
  <si>
    <t>POIM modulare</t>
  </si>
  <si>
    <t xml:space="preserve">Beneficiari POIM modulare
</t>
  </si>
  <si>
    <t>FEDR: B. Proiecte care vizează soluții de cercetare cu aplicabilitate în domeniul medical - mecanism competitiv
B.a. Sprijin pentru colaborarea între actorii din sistemul public și mediul de afaceri în domeniul CDI, prin creșterea gradului de colaborare public privat</t>
  </si>
  <si>
    <t>B.a.Sprijin pentru colaborarea între actorii din sistemul public și mediul de afaceri în domeniul CDI, prin creșterea gradului de colaborare public privat (organizațiile de cercetare și IMM-uri)</t>
  </si>
  <si>
    <t>Institute și organizații publice de cercetare (ex., alte organizații de cercetare etc, unități medicale publice, universități/ UMF, unități CDI, entități de inovare și transfer tehnologic etc). 
Parteneriate cu entități din sectorul privat.
Întreprinderile mari sunt eligibile doar dacă proiectele implică o cooperare cu IMM-uri pe activități de CDI.</t>
  </si>
  <si>
    <t>FEDR: B. Proiecte care vizează soluții de cercetare cu aplicabilitate în domeniul medical - mecanism competitiv
B.b.Sprijin pentru proiecte în domeniul susținerii dezvoltării ș testării de tehnologii inovative/avansate cu aplicabilitate în domeniul clinic</t>
  </si>
  <si>
    <t>B.b. Sprijin pentru proiecte în domeniul susținerii dezvoltării ș testării de tehnologii inovative/avansate cu aplicabilitate în domeniul clinic</t>
  </si>
  <si>
    <t>IMM/ întreprinderi mari 
Sprijinul acordat întreprinderilor mari va fi asigurat numai în contextul colaborării cu IMMuri pentru activitățile de CDI, iar în situația parteneriatului, bugetul acordat întreprinderii mari nu îl va depăși pe cel acordat IMMurilor.</t>
  </si>
  <si>
    <t>FEDR: B. Proiecte care vizează soluții de cercetare cu aplicabilitate în domeniul medical - mecanism competitiv
B.c. Sprijin pentru întreprinderile inovatoare pentru creșterea investițiilor în noile tehnologii și în inovare, a creșterii performanței și a calității în CDI.</t>
  </si>
  <si>
    <t>B.c. Sprijin pentru întreprinderile inovatoare pentru creșterea investițiilor în noile tehnologii și în inovare, a creșterii performanței și a calității în CDI.</t>
  </si>
  <si>
    <t>Start-up-uri/spin-off-uri si întreprinderi nou înființate inovatoare</t>
  </si>
  <si>
    <t>FEDR: B. Proiecte care vizează soluții de cercetare cu aplicabilitate în domeniul medical - mecanism competitiv
B.d.Integrarea ecosistemului național CDI în Spațiul de Cercetare European şi internațional</t>
  </si>
  <si>
    <t>B.d.Integrarea ecosistemului național CDI în Spațiul de Cercetare European şi internațional</t>
  </si>
  <si>
    <t xml:space="preserve">	IMM-uri, întreprinderi, întreprinderi inovatoare, inclusiv organizații publice de cercetare.
Parteneriate cu entități din sectorul privat.
Întreprinderile mari sunt eligibile doar dacă proiectele implică o cooperare cu IMM-uri pe activități de CDI. </t>
  </si>
  <si>
    <t>Observatorul national de date</t>
  </si>
  <si>
    <t> Ministerul Sănătății/ INSP/ parteneriat</t>
  </si>
  <si>
    <t>Dezvoltarea integrată a unor soluții de e-sănătate</t>
  </si>
  <si>
    <t>Casa Națională de Asigurări de Sănătate</t>
  </si>
  <si>
    <t>SIGMA</t>
  </si>
  <si>
    <t>Alte solutii e-sanatate</t>
  </si>
  <si>
    <t xml:space="preserve"> Ministerul Sănătății, autorități și instituții publice, unități sanitare relevante din domeniul medical;
 Parteneriate între autorități, instituții publice, unități sanitare relevante din domeniul medical și alte autorități și instituții publice; 
</t>
  </si>
  <si>
    <t>A. Oncologie</t>
  </si>
  <si>
    <t>e) Investiții în infrastructuri spitalicești noi cu impact teritorial major - Institutul Oncologic Trestioreanu București</t>
  </si>
  <si>
    <t xml:space="preserve">Institutul Oncologic Trestioreanu/ Ministerul Sănătății/ Parteneriat între Ministerul Sănătății și IOB Trestioreanu București </t>
  </si>
  <si>
    <t>a) Investiții în infrastructura publică a unităților sanitare unde se realizează depistarea precoce, diagnosticarea, tratarea pacienților oncologici 
Centrul de excelență în protonoterapie</t>
  </si>
  <si>
    <t xml:space="preserve"> 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 Parteneriat între Ministerul Sănătății și Institut oncologic - unitate sanitară unde se realizează depistarea precoce, diagnosticarea, tratarea pacienților oncologici.
</t>
  </si>
  <si>
    <t>b) Investiții în infrastructura publică a institutelor oncologice</t>
  </si>
  <si>
    <t>b) Investiții în infrastructura publică a unităților sanitare publice de interes național care diagnostichează și tratează cancere cu localizare specifică (ex. tumori cerebrale, hematooncologice etc.)</t>
  </si>
  <si>
    <t xml:space="preserve">c) Investiții în infrastructura publică a unităților sanitare publice de interes regional care diagnostichează și tratează cancer
</t>
  </si>
  <si>
    <t>d) Investiții în infrastructura publică a laboratoarelor de genetică și de anatomie patologică pentru diagnosticul cancerului în vederea tratamentului personalizat în funcție de profilul tumoral identificat</t>
  </si>
  <si>
    <t>B. Creșterea eficacității și rezilienței sistemelor de sănătate în domeniul oncologie</t>
  </si>
  <si>
    <t>Consolidarea capacității în domeniul tratării cancerului</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</si>
  <si>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</si>
  <si>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B. Transplant</t>
  </si>
  <si>
    <t>B1) Investiții în infrastructura publică a unităților care coordonează activitatea de transplant
Agenția Națională de Transplant</t>
  </si>
  <si>
    <t>Structuri care coordonează activitatea de transplant (ANT și oficiile regionale) singure sau în parteneriat cu entități relevante/ Ministerul Sănătății</t>
  </si>
  <si>
    <t>A. Creșterea eficacității și rezilienței sistemelor de sănătate în domeniul transplantului</t>
  </si>
  <si>
    <t>Consolidarea capacității de coordonare în domeniul transplantului
Agenția Națională de Transplant</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</si>
  <si>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</si>
  <si>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 xml:space="preserve">B1) Investiții în infrastructura publică a băncilor multițesut (ex. piele/ țesut osos/ grefe vasculare și valve cardiace/ cornee/ stocarea țesuturilor/ membrană amniotică etc.) și celule </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</si>
  <si>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</si>
  <si>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Banci de celule si  tesuturi</t>
  </si>
  <si>
    <t xml:space="preserve"> Ministerul Sănătății, ANT și unități sanitare acreditate pentru activitate de tip bancă multițesut (ex. piele/ țesut osos/ grefe vasculare și valve cardiace/ cornee/ stocarea țesuturilor/ membrană amniotică etc.) și bancă de celule;
 Parteneriate între Ministerul Sănătății, ANT și unități sanitare acreditate pentru activitate de tip bancă multițesut și bancă de celule
</t>
  </si>
  <si>
    <t xml:space="preserve">B1) Investiții în infrastructura publică a băncilor multițesut și celule 
puncte de lucru – stocare </t>
  </si>
  <si>
    <t>B1) Investiții în infrastructura publică a unităților sanitare acreditate pentru activități în domeniul transplantului - dotarea cu sisteme de purificare a sângelui – ECMO a centrelor acreditate pentru prelevare organe</t>
  </si>
  <si>
    <t> Ministerul Sănătății/ ANT/ Parteneriat între MS/ ANT</t>
  </si>
  <si>
    <t>B1) Laboratoare HLA</t>
  </si>
  <si>
    <t xml:space="preserve"> Ministerul Sănătății/ ANT/ Parteneriat între MS/ ANT/
unități sanitare publice acreditate pentru activități în domeniul transplantului
</t>
  </si>
  <si>
    <t>Unitati sanitare acreditate din domeniul transplant</t>
  </si>
  <si>
    <t xml:space="preserve"> Ministerul Sănătății, ANT, unități sanitare acreditate pentru prelevare organe, centre de transplant cu  laboratoare acreditate HLA (laborator de biologie moleculară pentru imunologia transplantului);
 Unități administrativ-teritoriale (UAT), definite conform OUG 57/2019 cu modificările şi completările ulterioare care au în subordine unități sanitare acreditate pentru prelevare organe și/sau centre de transplant cu  laboratoare acreditate HLA (laborator de biologie moleculară pentru imunologia transplantului);
 Alte autorități și instituții publice care au în subordine unități sanitare acreditate pentru prelevare organe și/sau centre de transplant cu  laboratoare acreditate HLA (laborator de biologie moleculară pentru imunologia transplantului);
 Parteneriate între instituții publice centrale, locale și unități sanitare acreditate pentru prelevare organe și/sau centre de transplant cu  laboratoare acreditate HLA (laborator de biologie moleculară pentru imunologia transplantului). 
</t>
  </si>
  <si>
    <t xml:space="preserve"> Acțiunea 1.1 Măsura 1.1.1 Sprijin pentru întreprinderi nou înființate inovatoare </t>
  </si>
  <si>
    <t xml:space="preserve">Acțiunea 1.1. Măsura 1.1.2 Sprijin pentru proiecte de CDI pentru consortii tematice intre parteneri publici-privati </t>
  </si>
  <si>
    <t xml:space="preserve">Acțiunea 1.4 Sprijin pentru dezvoltarea competențelor și consolidarea capacității actorilor din sectorul CDI </t>
  </si>
  <si>
    <t>Asigurarea formării/specializării/perfecționării profesionale, pentru resursa umană implicată în activitățile CDI/transfer tehnologic în vederea constituirii de nuclee de cunoaștere pentru specilalizare inteligentă, tranziție industrială, cultura antreprenorială etc.</t>
  </si>
  <si>
    <t>IMM, organizații publice de cercetare</t>
  </si>
  <si>
    <t xml:space="preserve">Acțiunea 1.1  Măsura 1.1.1 Sprijin pentru asigurarea transferului de cunoștințe și tehnologie între actorii din mediul privat </t>
  </si>
  <si>
    <t>Creșterea performanței și a calității CDI în IMM-uri prin transferul de cunoștințe și tehnologie de la întreprinderile mari</t>
  </si>
  <si>
    <t xml:space="preserve">IMM in parteneriat cu intreprinderi mari  </t>
  </si>
  <si>
    <t xml:space="preserve">Acțiunea 1.3 Măsura 1.3.2 Atragerea de personal cu competențe avansate din străinătate </t>
  </si>
  <si>
    <t>Creșterea calității cercetarii aplicate si dezvoltării de noi parteneriate în cadrul ERA, prin dezvoltarea capacității de CDI a organizațiilor beneficiare</t>
  </si>
  <si>
    <t>Organizații publice de cercetare, IMM-uri</t>
  </si>
  <si>
    <t xml:space="preserve">Acțiunea 1.1 Măsura 1.1.2 Sprijin pentru proiecte tehnologice inovative </t>
  </si>
  <si>
    <t>Creșterea gradului de maturitate tehnologică și inovare prin asigurarea transferului de cunoștințe și tehnologie pentru facilitarea trecerii rezultatelor CDI în piață.</t>
  </si>
  <si>
    <t>Parteneriate între organizații publice de cercetare și IMM</t>
  </si>
  <si>
    <t xml:space="preserve">Acțiunea 1.1 Măsura 1.1.1 Sprijin pentru start-up-uri și spin-off-uri inovatoare </t>
  </si>
  <si>
    <t>Creșterea gradului de utilizare a rezultatelor cercetării prin realizarea de produse, tehnologii/procese noi sau semnificativ îmbunătăţite în scopul creșterii competitivității pe piață</t>
  </si>
  <si>
    <t>Start-up-uri, spin-off-uri</t>
  </si>
  <si>
    <t>Acțiunea 1.5 Măsura 1.5.1 Crearea/operationalizarea unui HUB antreprenorial național</t>
  </si>
  <si>
    <t>Acțiunea 1.5 Măsura 1.5.2 Dezvoltarea inteligentă a întreprinderilor: noi modele pentru dezvoltarea afacerilor și retehnologizare</t>
  </si>
  <si>
    <t>Instrumente financiare</t>
  </si>
  <si>
    <t>IMM-uri</t>
  </si>
  <si>
    <t>trim III 2024</t>
  </si>
  <si>
    <t>trim IV 2024</t>
  </si>
  <si>
    <t xml:space="preserve">Acțiunea 2.1 Dezvoltarea de noi servicii/aplicații/produse prin inovare și adoptarea de tehnologii avansate </t>
  </si>
  <si>
    <t xml:space="preserve">Dezvoltarea de noi servicii/aplicații/produse prin inovare și adoptarea de tehnologii avansate în vederea accelerării transformării digitale a IMM-urilor </t>
  </si>
  <si>
    <t>OP1, O.S 1.1</t>
  </si>
  <si>
    <t>IMM-urile din domeniul IT</t>
  </si>
  <si>
    <t>Digitalizare în cultură</t>
  </si>
  <si>
    <t>Acțiunea 3.1 Măsura 1 Creșterea rolului culturii în societate prin valorificarea avantajelor digitalizării - Dezvoltarea de conținut digital despre patrimoniu pentru valorizarea culturii în scopul dezvoltării sustenabile locale și incluziunii sociale</t>
  </si>
  <si>
    <t>Acțiunea 3.1 Măsura 2 - Creșterea rolului culturii în societate prin valorificarea avantajelor digitalizării - Promovarea dezvoltării economice și sociale prin digitalizarea arhivelor culturale</t>
  </si>
  <si>
    <t>Acțiunea 3.1 Măsura 3 - Creșterea rolului culturii în societate prin valorificarea avantajelor digitalizării - Promovarea dezvoltării economice și sociale prin digitalizarea arhivelor culturale - Creșterea consumului de carte și mobilizarea de noi audiențe prin utilizarea instrumentelor digitale</t>
  </si>
  <si>
    <t xml:space="preserve">14 APELURI </t>
  </si>
  <si>
    <t>22.02.2024</t>
  </si>
  <si>
    <t>OS 2.4 Promovarea adaptarii la schimbările climatice, a prevenirii riscurilor de dezastre si a rezilienței, ținând seama de abordările ecosistemice
Dezvoltarea de perdele forestiere de-a lungul drumurilor județene</t>
  </si>
  <si>
    <t>OS 2.7 Intensificarea acțiunilor de protecției și conservare a naturii, a biodiversității și a infrastructurii verzi, inclusiv în zonele urbane, precum și reducerea tuturor formelor de poluare
Sprijin pentru dezvoltarea infrastructurii verzi in municipii</t>
  </si>
  <si>
    <t>OS 2.7 Intensificarea acțiunilor de protecției și conservare a naturii, a biodiversității și a infrastructurii verzi, inclusiv în zonele urbane, precum și reducerea tuturor formelor de poluare
Sprijin pentru dezvoltarea infrastructurii verzi in orase</t>
  </si>
  <si>
    <t>OP 4</t>
  </si>
  <si>
    <t xml:space="preserve">OP 4 </t>
  </si>
  <si>
    <t>OP 1</t>
  </si>
  <si>
    <t>P1 (Gorj) - Sprijin pentru dezvoltarea microîntreprinderilor (1.B)</t>
  </si>
  <si>
    <t>Sprijin intrerpinderi sociale pentru creșterea durabilă și crearea de locuri de muncă în Județul Gorj</t>
  </si>
  <si>
    <t>P1 (Gorj) -  Sprijin pentru infrastructura de afaceri  (1.D)</t>
  </si>
  <si>
    <t>Investiții pentru dezvoltarea infrastructurii de afaceri pentru IMM-uri care sprijină creșterea durabilă și crearea de locuri de muncă în Județul Gorj</t>
  </si>
  <si>
    <t>IMM/parteneriat cu instituții de învățământ sperior, UAT-uri (județ, municipii, orașe, comune)</t>
  </si>
  <si>
    <t>P1 (Gorj) -  Sprijin pentru intreprinderi de tip spin-off, spin-out si start-up  (1.E)</t>
  </si>
  <si>
    <t>Sprijin pentru intreprinderi de tip spin-off, spin-out si start-up pentru creșterea durabilă și crearea de locuri de muncă  în Județul Gorj</t>
  </si>
  <si>
    <t>întreprinderi de tip spin-off și spin-out, start-up-uri</t>
  </si>
  <si>
    <t>P1 (Gorj) - Sprijinirea capacității AJOFM, măsuri active de ocupare, reconversie profesională și actualizare de competențe  (2.A)</t>
  </si>
  <si>
    <t xml:space="preserve">Sprijin pentru modernizarea și consolidarea capacității AJOFM, inclusiv a serviciilor pieței forței de muncă în vederea evaluării și anticipării nevoilor de competențe și pentru asigurarea unei asistențe prompte și personalizate   </t>
  </si>
  <si>
    <t xml:space="preserve">AJOFM/parteneriat cu ANOFM/alte entități </t>
  </si>
  <si>
    <t>P1 (Gorj) - Formare profesională - alți furnizori acreditați (2.B)</t>
  </si>
  <si>
    <t xml:space="preserve">Sprijin pentru modernizarea și consolidarea instituțiilor și serviciilor pieței forței de muncă </t>
  </si>
  <si>
    <t>IMM, ONG, alte instituții publice/private</t>
  </si>
  <si>
    <t>Apel competitiv, cu termen limită de depunere</t>
  </si>
  <si>
    <t>28.03.2024</t>
  </si>
  <si>
    <t>P1 (Gorj) - Menținerea forței de muncă înalt calificate  (2.C)</t>
  </si>
  <si>
    <t>Măsuri de stimulare a angajatorilor pentru a reține forța de muncă înalt calificată pentru dezvoltarea domeniilor prioritare conform planurilor teritoriale de tranziție justă.</t>
  </si>
  <si>
    <t>întreprinderi/parteneriat cu furnizori de formare acreditați</t>
  </si>
  <si>
    <t>P1 (Gorj) - Dezvoltarea și dotarea centrelor de formare profesională  (2.D)</t>
  </si>
  <si>
    <t xml:space="preserve">Sprijin pentru dezvoltarea și dotarea centrelor de formare profesională </t>
  </si>
  <si>
    <t>Energie din surse regenerabile</t>
  </si>
  <si>
    <t>P1 (Gorj) - Energie regenerabilă pentru gospodării (3.A)</t>
  </si>
  <si>
    <t>Sprijin pentru instalarea panourilor fotovoltaice/fototermice la nivel de gospodărie</t>
  </si>
  <si>
    <t>UAT-uri (județ, municipii, orașe, comune)/Persoane fizice - gospodării individuale</t>
  </si>
  <si>
    <t>P1 (Gorj) - Capacitati de productie, transport si stocare de energie RES - cladiri publice (3.B)</t>
  </si>
  <si>
    <t xml:space="preserve">Sprijin pentru dezvoltarea de capacități de mici dimensiuni de producție, transport si stocare de energie RES pentru consum propriu a clădirilor publice în care funcționează școli, spitale, servicii sociale </t>
  </si>
  <si>
    <t>UAT-uri (județ, municipii, orașe, comune)</t>
  </si>
  <si>
    <t xml:space="preserve">P1 (Gorj) - Transport public (3.C) </t>
  </si>
  <si>
    <t>Dezvoltarea transportului verde prin achiziția de vehicule nepoluante și de stații de încărcare necesare pentru servicii de transport public care să faciliteze accesul la formare profesională și oportunități de angajare</t>
  </si>
  <si>
    <t>Mediu</t>
  </si>
  <si>
    <t>P1 (Gorj) - Remediere, decontaminare, reconversie situri contaminate (4.A)</t>
  </si>
  <si>
    <t xml:space="preserve">Reducerea poluării și generarea de locuri de muncă durabile prin reintroducerea în circuitul economico-socio-cultural a siturilor dezafectate rezultate din declinul și/sau transformarea unor sectoare economice sau prin valorificarea acestora pentru infrastructuri verzi. </t>
  </si>
  <si>
    <t>UAT-uri (județ, municipii, orașe, comune)/IMM/întreprinderi mari</t>
  </si>
  <si>
    <t>P2 (Hunedoara) - Sprijin pentru dezvoltarea microîntreprinderilor  (1.B)</t>
  </si>
  <si>
    <t>Sprijin intrerpinderi sociale pentru creșterea durabilă și crearea de locuri de muncă în Județul Hunedoara</t>
  </si>
  <si>
    <t>P2 (Hunedoara) -  Sprijin pentru infrastructura de afaceri  (1.D)</t>
  </si>
  <si>
    <t>Investiții pentru dezvoltarea infrastructurii de afaceri pentru IMM-uri care sprijină creșterea durabilă și crearea de locuri de muncă în Județul Hunedoara</t>
  </si>
  <si>
    <t>P2 (Hunedoara) -  Sprijin pentru intreprinderi de tip spin-off, spin-out si start-up  (1.E)</t>
  </si>
  <si>
    <t>Sprijin pentru intreprinderi de tip spin-off, spin-out si start-up pentru creșterea durabilă și crearea de locuri de muncă  în Județul Hunedoara</t>
  </si>
  <si>
    <t>P2 (Hunedoara) - Sprijinirea capacității AJOFM, măsuri active de ocupare, reconversie profesională și actualizare de competențe  (2.A)</t>
  </si>
  <si>
    <t xml:space="preserve">Sprijin pentru modernizarea și consolidarea capacității AJOFM, inclusiv a serviciilor pieței forței de muncăîn vederea evaluării și anticipării nevoilor de competențe și pentru asigurarea unei asistențe prompte și personalizate   </t>
  </si>
  <si>
    <t>P2 (Hunedoara)- Formare profesională - alți furnizori acreditați (2.B)</t>
  </si>
  <si>
    <t>P2 (Hunedoara)- Menținerea forței de muncă înalt calificate  (2.C)</t>
  </si>
  <si>
    <t>P2 (Hunedoara) - Dezvoltarea și dotarea centrelor de formare profesională  (2.D)</t>
  </si>
  <si>
    <t>P2 (Hunedoara) - Energie regenerabilă pentru gospodării (3.A)</t>
  </si>
  <si>
    <t>P2 (Hunedoara) - Capacitati de productie, transport si stocare de energie RES - cladiri publice (3.B)</t>
  </si>
  <si>
    <t xml:space="preserve">P2 (Hunedoara) - Transport public (3.C) </t>
  </si>
  <si>
    <t>P2 (Hunedoara)- Remediere, decontaminare, reconversie situri contaminate (4.A)</t>
  </si>
  <si>
    <t>P3 (Dolj) - Sprijin pentru dezvoltarea microîntreprinderilor  (1.B)</t>
  </si>
  <si>
    <t>Sprijin intrerpinderi sociale pentru creșterea durabilă și crearea de locuri de muncă în Județul Dolj</t>
  </si>
  <si>
    <t>P3 (Dolj)  -  Sprijin pentru infrastructura de afaceri  (1.D)</t>
  </si>
  <si>
    <t>Investiții pentru dezvoltarea infrastructurii de afaceri pentru IMM-uri care sprijină creșterea durabilă și crearea de locuri de muncă în Județul Dolj</t>
  </si>
  <si>
    <t>P3 (Dolj) -  Sprijin pentru intreprinderi de tip spin-off, spin-out si start-up  (1.E)</t>
  </si>
  <si>
    <t>Sprijin pentru intreprinderi de tip spin-off, spin-out si start-up pentru creșterea durabilă și crearea de locuri de muncă  în Județul Dolj</t>
  </si>
  <si>
    <t>P3 (Dolj)  - Sprijinirea capacității AJOFM, măsuri active de ocupare, reconversie profesională și actualizare de competențe  (2.A)</t>
  </si>
  <si>
    <t>P3 (Dolj) - Formare profesională - alți furnizori acreditați (2.B)</t>
  </si>
  <si>
    <t>P3 (Dolj) - Menținerea forței de muncă înalt calificate  (2.C)</t>
  </si>
  <si>
    <t>P3 (Dolj) - Dezvoltarea și dotarea centrelor de formare profesională  (2.D)</t>
  </si>
  <si>
    <t>P3 (Dolj) - Energie regenerabilă pentru gospodării (3.A)</t>
  </si>
  <si>
    <t>P3 (Dolj) - Capacitati de productie, transport si stocare de energie RES - cladiri publice (3.B)</t>
  </si>
  <si>
    <t xml:space="preserve">P3 (Dolj) - Transport public (3.C) </t>
  </si>
  <si>
    <t>P3 (Dolj) - Remediere, decontaminare, reconversie situri contaminate (4.A)</t>
  </si>
  <si>
    <t>P4 (Galati) - Sprijin pentru dezvoltarea microîntreprinderilor (1.B)</t>
  </si>
  <si>
    <t>Sprijin intrerpinderi sociale pentru creșterea durabilă și crearea de locuri de muncă în Județul Galați</t>
  </si>
  <si>
    <t>P4 (Galati) -  Sprijin pentru infrastructura de afaceri  (1.D)</t>
  </si>
  <si>
    <t>Investiții pentru dezvoltarea infrastructurii de afaceri pentru IMM-uri care sprijină creșterea durabilă și crearea de locuri de muncă în Județul Galati</t>
  </si>
  <si>
    <t>P4 (Galati)  -  Sprijin pentru intreprinderi de tip spin-off, spin-out si start-up  (1.E)</t>
  </si>
  <si>
    <t>Sprijin pentru intreprinderi de tip spin-off, spin-out si start-up pentru creșterea durabilă și crearea de locuri de muncă  în Județul Galati</t>
  </si>
  <si>
    <t>P4 (Galati)  - Sprijinirea capacității AJOFM, măsuri active de ocupare, reconversie profesională și actualizare de competențe  (2.A)</t>
  </si>
  <si>
    <t>P4 (Galati)  - Formare profesională - alți furnizori acreditați (2.B)</t>
  </si>
  <si>
    <t>P4 (Galati)  - Menținerea forței de muncă înalt calificate  (2.C)</t>
  </si>
  <si>
    <t>P4 (Galati)  - Dezvoltarea și dotarea centrelor de formare profesională  (2.D)</t>
  </si>
  <si>
    <t>P4 (Galati)  - Energie regenerabilă pentru gospodării (3.A)</t>
  </si>
  <si>
    <t>P4 (Galati)  - Capacitati de productie, transport si stocare de energie RES - cladiri publice (3.B)</t>
  </si>
  <si>
    <t xml:space="preserve">P4 (Galati) - Transport public (3.C) </t>
  </si>
  <si>
    <t>P4 (Galati) - Remediere, decontaminare, reconversie situri contaminate (4.A)</t>
  </si>
  <si>
    <t>P5 (Prahova) - Sprijin pentru dezvoltarea microîntreprinderilor  (1.B)</t>
  </si>
  <si>
    <t>Sprijin intrerpinderi sociale pentru creșterea durabilă și crearea de locuri de muncă în Județul Prahova</t>
  </si>
  <si>
    <t>P5 (Prahova) -  Sprijin pentru infrastructura de afaceri  (1.D)</t>
  </si>
  <si>
    <t>Investiții pentru dezvoltarea infrastructurii de afaceri pentru IMM-uri care sprijină creșterea durabilă și crearea de locuri de muncă în Județul Prahova</t>
  </si>
  <si>
    <t>P5 (Prahova) -  Sprijin pentru intreprinderi de tip spin-off, spin-out si start-up  (1.E)</t>
  </si>
  <si>
    <t>Sprijin pentru intreprinderi de tip spin-off, spin-out si start-up pentru creșterea durabilă și crearea de locuri de muncă  în Județul Prahova</t>
  </si>
  <si>
    <t>P5 (Prahova)- Sprijinirea capacității AJOFM, măsuri active de ocupare, reconversie profesională și actualizare de competențe  (2.A)</t>
  </si>
  <si>
    <t>P5 (Prahova) - Formare profesională - alți furnizori acreditați (2.B)</t>
  </si>
  <si>
    <t>P5 (Prahova)- Dezvoltarea și dotarea centrelor de formare profesională  (2.D)</t>
  </si>
  <si>
    <t>P5 (Prahova)- Energie regenerabilă pentru gospodării (3.A)</t>
  </si>
  <si>
    <t>P5 (Prahova)- Capacitati de productie, transport si stocare de energie RES - cladiri publice (3.B)</t>
  </si>
  <si>
    <t xml:space="preserve">P5 (Prahova) - Transport public (3.C) </t>
  </si>
  <si>
    <t>P5 (Prahova) - Remediere, decontaminare, reconversie situri contaminate (4.A)</t>
  </si>
  <si>
    <t>P6 (Mures) - Sprijin pentru dezvoltarea microîntreprinderilor (1.B)</t>
  </si>
  <si>
    <t>Sprijin intrerpinderi sociale pentru creșterea durabilă și crearea de locuri de muncă în Județul Mureș</t>
  </si>
  <si>
    <t>P6 (Mures) -  Sprijin pentru infrastructura de afaceri  (1.D)</t>
  </si>
  <si>
    <t>Investiții pentru dezvoltarea infrastructurii de afaceri pentru IMM-uri care sprijină creșterea durabilă și crearea de locuri de muncă în Județul Mures</t>
  </si>
  <si>
    <t>P6 (Mures)-  Sprijin pentru intreprinderi de tip spin-off, spin-out si start-up  (1.E)</t>
  </si>
  <si>
    <t>Sprijin pentru intreprinderi de tip spin-off, spin-out si start-up pentru creșterea durabilă și crearea de locuri de muncă  în Județul Mures</t>
  </si>
  <si>
    <t>P6 (Mures) - Sprijinirea capacității AJOFM, măsuri active de ocupare, reconversie profesională și actualizare de competențe  (2.A)</t>
  </si>
  <si>
    <t>P6 (Mures) - Formare profesională - alți furnizori acreditați (2.B)</t>
  </si>
  <si>
    <t>P6 (Mures) - Menținerea forței de muncă înalt calificate  (2.C)</t>
  </si>
  <si>
    <t>P6 (Mures)- Dezvoltarea și dotarea centrelor de formare profesională  (2.D)</t>
  </si>
  <si>
    <t>P6 (Mures)- Energie regenerabilă pentru gospodării (3.A)</t>
  </si>
  <si>
    <t>P6 (Mures)- Capacitati de productie, transport si stocare de energie RES - cladiri publice (3.B)</t>
  </si>
  <si>
    <t xml:space="preserve">P6 (Mures) - Transport public (3.C) </t>
  </si>
  <si>
    <t>P6 (Mures) - Remediere, decontaminare, reconversie situri contaminate (4.A)</t>
  </si>
  <si>
    <t>Apel P7/2/AM - Măsuri de  asistență tehnică</t>
  </si>
  <si>
    <t>AM</t>
  </si>
  <si>
    <t>72 APELURI</t>
  </si>
  <si>
    <t>a) Proof of concept (1.1)</t>
  </si>
  <si>
    <t>OS 1.1 Dezvoltarea și creșterea  capacităților de cercetare și inovare și adoptarea tehnologiilor avansate
Proiectele de tip ,,proof of concept” au în vedere activități specifice cu caracter inovativ realizate de IMM-uri, cu scopul principal de a demonstra funcționalitatea și de a verifica un anumit concept de produs, serviciu sau proces, stimulând astfel cercetarea la nivelul firmelor</t>
  </si>
  <si>
    <t>IMM din mediul urban si rural</t>
  </si>
  <si>
    <t>b) Susținerea activităților de cercetare și inovare (1.1)</t>
  </si>
  <si>
    <t>OS 1.1  Dezvoltarea și creșterea  capacităților de cercetare și inovare și adoptarea tehnologiilor avansate
Vor fi sprijinite proiecte de cercetare, în special cele realizate în cooperare între IMM-uri şi entităţi de CDI/ universităţi şi vizând domeniile de specializare inteligentă.</t>
  </si>
  <si>
    <t>IMM din mediul urban si rural
Parteneriat între IMM-uri din mediul urban și rural
Parteneriat între IMM-uri și organisme de cercetare publice din mediul urban și rural</t>
  </si>
  <si>
    <t>Sprijinirea transferului tehnologic in vederea cresterii gradului de inovare a întreprinderilor (1.2)</t>
  </si>
  <si>
    <t xml:space="preserve">OS 1.1  Dezvoltarea și creșterea  capacităților de cercetare și inovare și adoptarea tehnologiilor avansate
Sprijinirea entitățile de inovare și transfer tehnologic, inclusiv Parcurile Științifice și Tehnologice, în vederea realizării transferului rezultatelor cercetării către mediul de afaceri. </t>
  </si>
  <si>
    <t>Entități de inovare și transfer tehnologic</t>
  </si>
  <si>
    <t>Digitalizarea IMM-urilor din Regiunea Sud-Est (1.3)</t>
  </si>
  <si>
    <t>OS 1.2  Valorificarea avantajelor digitalizării, în beneficiul cetățenilor, al companiilor, al organizațiilor de cercetare și al autorităților publice
Sprijinirea transformării digitale a companiilor prin adoptarea tehnologiilor si instrumentelor digitale, pentru a atinge o intensitate digitală cât mai mare</t>
  </si>
  <si>
    <t>IMM-uri din mediul urban și rural</t>
  </si>
  <si>
    <t>Digitalizarea IMM-urilor din ITI Delta Dunarii (1.3)</t>
  </si>
  <si>
    <t>ITI Delta Dunarii</t>
  </si>
  <si>
    <t>IMi din mediul urban și rural</t>
  </si>
  <si>
    <t>Digitalizarea serviciilor publice la nivelul Regiunii de Sud-Est - Centrul Regional de Date Sud-Est (1.4)</t>
  </si>
  <si>
    <t>OS 1.2  Valorificarea avantajelor digitalizării, în beneficiul cetățenilor, al companiilor, al organizațiilor de cercetare și al autorităților publice
Crearea și operaționalizarea Centrului Regional de Date Sud-Est</t>
  </si>
  <si>
    <t>Autorități publice centrale</t>
  </si>
  <si>
    <t>Sprijinirea companiilor prin intermediul infrastructurilor suport de afaceri  - firme incubate  (1.5)</t>
  </si>
  <si>
    <t>OS 1.3  Intensificarea creșterii durabile și a competitivității IMM-urilor și crearea de locuri de muncă în cadrul IMM-urilor, inclusiv prin investiții productive
Asigurarea funcționării optime a incubatoarelor din Regiunea Sud-Est</t>
  </si>
  <si>
    <t>Sprijinirea companiilor prin intermediul infrastructurilor suport de afaceri  - parcuri industriale (1.5)</t>
  </si>
  <si>
    <t>OS 1.3  Intensificarea creșterii durabile și a competitivității IMM-urilor și crearea de locuri de muncă în cadrul IMM-urilor, inclusiv prin investiții productive
Crearea parcurilor industriale</t>
  </si>
  <si>
    <t>IMM-uri din mediul urban și rural; Parteneriate între UAT județ/ UAT municipii/ UAT orașe/ UAT comune, IMM-uri, ONG-uri</t>
  </si>
  <si>
    <t>A.1 Sprijinirea dezvoltarii microintreprinderilor (1.6)</t>
  </si>
  <si>
    <t>OS 1.3  Intensificarea creșterii durabile și a competitivității IMM-urilor și crearea de locuri de muncă în cadrul IMM-urilor, inclusiv prin investiții productive
Creșterea competitivității microîntreprinderilor</t>
  </si>
  <si>
    <t>Microîntreprinderi din mediul urban</t>
  </si>
  <si>
    <t>A.2 Sprijin pentru inovarea si cresterea competitivitatii IMM-urilor (1.6)</t>
  </si>
  <si>
    <t>OS 1.3 Intensificarea creșterii durabile și a competitivității IMM-urilor și crearea de locuri de muncă în cadrul IMM-urilor, inclusiv prin investiții productive
Creșterea competitivității IMM-uri</t>
  </si>
  <si>
    <t>A.1 Sprijinirea dezvoltarii microintreprinderilor din ITI Delta Dunarii (1.6)</t>
  </si>
  <si>
    <t xml:space="preserve">OS 1.3 Intensificarea creșterii durabile și a competitivității IMM-urilor și crearea de locuri de muncă în cadrul IMM-urilor, inclusiv prin investiții productive
Creșterea competitivității microintreprinderilor </t>
  </si>
  <si>
    <t>A.2 Sprijin pentru inovarea si cresterea competitivitatii IMM-urilor din ITI Delta Dunarii (1.6)</t>
  </si>
  <si>
    <t>OS 1.3 Intensificarea creșterii durabile și a competitivității IMM-urilor și crearea de locuri de muncă în cadrul IMM-urilor, inclusiv prin investiții productive                        Creșterea competitivității IMM-uri</t>
  </si>
  <si>
    <t>B. Cresterea competitivitatii IMM-urilor prin sustinerea clusterelor</t>
  </si>
  <si>
    <t>OS 1.3 Intensificarea creșterii durabile și a competitivității IMM-urilor și crearea de locuri de muncă în cadrul IMM-urilor, inclusiv prin investiții productive
Sprijinirea clusterelor</t>
  </si>
  <si>
    <t>ONG - Entitatea de management a clusterului</t>
  </si>
  <si>
    <t>Dezvoltarea competențelor pentru specializare inteligentă și antreprenoriat</t>
  </si>
  <si>
    <t>OS 1.4 Susținerea adoptării de soluții de tip SMART CITY la nivelul regiunii prin digitalizarea serviciilor publice într-un cadru integrat la nivel local și regional</t>
  </si>
  <si>
    <t>IMM-uri din mediul urban și rural
Organizații de cercetare
Entități de inovare și transfer tehnologic acreditate</t>
  </si>
  <si>
    <t>Creșterea capacității administrative a actorilor regionali implicați în gestionarea RIS 3</t>
  </si>
  <si>
    <t>ADR SE</t>
  </si>
  <si>
    <t xml:space="preserve">Energie si eficienta energetica </t>
  </si>
  <si>
    <t>Sprijinirea eficientei energetice in cladiri rezidențiale din ITI Delta Dunarii (2.1 A)</t>
  </si>
  <si>
    <t>OS 2.1 Promovarea măsurilor de eficiență energetică și reducerea emisiilor de gaze cu efect de seră
Sprijinirea eficientei energetice in cladiri rezidențiale</t>
  </si>
  <si>
    <t>Sprijinirea eficientei energetice in cladiri publice, inclusiv a celor cu statut de monument istoric in  ITI Delta Dunarii (2.1 B)</t>
  </si>
  <si>
    <t>OS 2.1  Promovarea măsurilor de eficiență energetică și reducerea emisiilor de gaze cu efect de seră
Sprijinirea eficientei energetice in cladiri publice, inclusiv a celor cu statut de monument istoric</t>
  </si>
  <si>
    <t>UAT județ, UAT municipii, UAT orașe, UAT comune, Autorități publice centrale și structuri ale acesteia</t>
  </si>
  <si>
    <t>Consolidarea clădirilor din ITI Delta Dunarii, aflate în risc seismic major (2.2)</t>
  </si>
  <si>
    <t>OS 2.4 Promovarea adaptarii la schimbările climatice, a prevenirii riscurilor de dezastre si a rezilienței, ținând seama de abordările ecosistemice
Consolidarea clădirilor din ITI delta Dunarii, aflate în risc seismic major</t>
  </si>
  <si>
    <t>UAT județ, UAT municipii, UAT orașe, UAT comune, Autorități publice centrale și institutii publice aferente acestora, Instituții de învățământ de stat</t>
  </si>
  <si>
    <t xml:space="preserve">Managenentul riscurilor si al dezastrelor </t>
  </si>
  <si>
    <t>Dezvoltarea de perdele forestiere de-a lungul drumurilor județene in ITI Delta Dunarii (2.3)</t>
  </si>
  <si>
    <t>OS 2.4 Promovarea adaptarii la schimbările climatice, a prevenirii riscurilor de dezastre si a rezilienței, ținând seama de abordările ecosistemice
Dezvoltarea de perdele forestiere de-a lungul drumurilor județene in ITI Delta Dunarii</t>
  </si>
  <si>
    <t xml:space="preserve">Biordiversitate </t>
  </si>
  <si>
    <t>Sprijin pentru dezvoltarea infrastructurii  verzi ubane din ITI Delta Dunarii (2.4)</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</si>
  <si>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</si>
  <si>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UAT municipii reședință de județ din ITI DD
UAT orașe din ITI DD</t>
  </si>
  <si>
    <t>Sprijin pentru dezvoltarea infrastructurii verzi în siturile Natura 2000 (2.5)</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</si>
  <si>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</si>
  <si>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UAT județ, UAT municipii, UAT orașe, UAT comune</t>
  </si>
  <si>
    <t>Reducerea emisiilor de carbon in municipiile resedinta de judet bazata pe planurile de mobilitate urbana durabilă (3.1)</t>
  </si>
  <si>
    <t>OS 2.8 Promovarea mobilității urbane multimodale durabile, ca parte a tranziției către o economie cu zero emisii de carbon
Reducerea emisiilor de carbon in municipii bazata pe planurile de mobilitate urbana durabilă</t>
  </si>
  <si>
    <t>UAT municipii reședință de județ</t>
  </si>
  <si>
    <t>Reducerea emisiilor de carbon in municipii bazata pe planurile de mobilitate urbana durabilă (3.1)</t>
  </si>
  <si>
    <t>Reducerea emisiilor de carbon in orase bazata pe planurile de mobilitate urbana durabilă (3.1)</t>
  </si>
  <si>
    <t>OS 2.8 Promovarea mobilității urbane multimodale durabile, ca parte a tranziției către o economie cu zero emisii de carbon
Reducerea emisiilor de carbon in orase bazata pe planurile de mobilitate urbana durabilă</t>
  </si>
  <si>
    <t xml:space="preserve">Mobilitate urbana </t>
  </si>
  <si>
    <t>Reducerea emisiilor de carbon in zonele urbane din   ITI Delta Dunarii bazata pe planurile de mobilitate urbana durabilă (3.1)</t>
  </si>
  <si>
    <t>OS 2.8 Promovarea mobilității urbane multimodale durabile, ca parte a tranziției către o economie cu zero emisii de carbon
Reducerea emisiilor de carbon in zonele urbane din   ITI Delta Dunarii bazata pe planurile de mobilitate urbana durabilă</t>
  </si>
  <si>
    <t>Infrastructura de transport</t>
  </si>
  <si>
    <t>Reabilitărea și modernizarea infrastructurii rutiere din ITI Delta Dunarii pentru asigurarea conectivității la rețeaua TEN-T (4.1)</t>
  </si>
  <si>
    <t>UAT județ din ITI DD</t>
  </si>
  <si>
    <t>Instalarea de puncte de realimentare/ reîncărcare pentru vehicule electrice pe traseele drumurilor județene (4.1)</t>
  </si>
  <si>
    <t>UAT-uri</t>
  </si>
  <si>
    <t>Sprijinirea dezvoltarii sistemului de transport public si a infrastructurii de acostare in ITI Delta Dunarii (4.2)</t>
  </si>
  <si>
    <t>UAT județ din ITI DD
Autorități publice centrale</t>
  </si>
  <si>
    <t xml:space="preserve">Educatie </t>
  </si>
  <si>
    <t>Sprijinirea dezvoltarii infrastructurii educationale - invatamantul prescolar, in   ITI Delta Dunarii (5.1)</t>
  </si>
  <si>
    <t>UAT municipii, UAT orașe, UAT comune din ITI DD</t>
  </si>
  <si>
    <t>Sprijinirea dezvoltarii infrastructurii educationale - invatamantul primar și secundar (5.2)</t>
  </si>
  <si>
    <t>Sprijinirea dezvoltarii infrastructurii educationale - invatamantul primar și secundar, in ITI Delta Dunarii (5.2)</t>
  </si>
  <si>
    <t>Sprijinirea dezvoltarii infrastructurii educationale - invatamantul profesional si tehnic (5.3)</t>
  </si>
  <si>
    <t>Sprijinirea dezvoltarii infrastructurii educationale - invatamantul profesional si tehnic, in   ITI Delta Dunarii (5.3)</t>
  </si>
  <si>
    <t>Sprijinirea dezvoltarii infrastructurii taberelor școlare / centrelor de agrement pentru copii și tineri (5.5)</t>
  </si>
  <si>
    <t>OS 4.6 Creșterea rolului culturii și al turismului sustenabil în dezvoltarea economică, incluziunea socială și inovarea socială</t>
  </si>
  <si>
    <t xml:space="preserve">Regenerare urbana </t>
  </si>
  <si>
    <t>Dezvoltare integrată în  municipiile resedinta de judet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</si>
  <si>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</si>
  <si>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OP 5, OS 5.1</t>
  </si>
  <si>
    <t>UAT municipii, UAT orașe , parteneriate</t>
  </si>
  <si>
    <t>Dezvoltare integrată în  municipii prin regenerare urbană, conservarea si dezvoltarea patrimoniului cultural/istoric și dezvoltarea turismului (6.1)</t>
  </si>
  <si>
    <t>Dezvoltare integrată în orase prin regenerare urbană, conservarea si dezvoltarea patrimoniului cultural/istoric și dezvoltarea turismului (6.1)</t>
  </si>
  <si>
    <t>Dezvoltare integrată în  arealul urban  din ITI Delta Dunarii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</si>
  <si>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zonelor urbane din ITI Delta Dunarii prin regenerare urbană, conservarea si modernizarea  patrimoniului cultural/istoric și dezvoltarea  turismului</t>
  </si>
  <si>
    <t>UAT municipii, UAT orașe din ITI DD, parteneriate</t>
  </si>
  <si>
    <t>Dezvoltarea infrastructurii publice de turism din zonele non-urbane, inclusiv patrimoniul istoric si cultural (6.2)</t>
  </si>
  <si>
    <t>UAT județ, UAT comune, parteneriate</t>
  </si>
  <si>
    <t>Dezvoltare infrastructurii de turism</t>
  </si>
  <si>
    <t xml:space="preserve">Dezvoltarea infrastructurii publice de turism din zonele non-urbane ale ITI Delta Dunarii, inclusiv patrimoniul istoric si cultural (6.2) </t>
  </si>
  <si>
    <t>OS 5.2 Promovarea dezvoltării locale integrate și incluzive în domeniul social, economic și al mediului, precum și a culturii, a patrimoniului natural, a turismului durabil și a securității în alte zone decât cele urbane
Valorificarea potentialului turistic in zonele non-urbane din ITI Delta Dunarii</t>
  </si>
  <si>
    <t>UAT județ, UAT comune din ITI DD, parteneriate</t>
  </si>
  <si>
    <t>44 APELURI</t>
  </si>
  <si>
    <t>1.b.1.Crearea unui SPO modern, flexibil, adaptat contextului socio-economic, accesibil și vizibil pentru viitor</t>
  </si>
  <si>
    <t xml:space="preserve">Dezvoltarea unei rețele pentru tineret care să furnizeze servicii personalizate și de calitate tinerilor, cu precădere din categoria NEETs </t>
  </si>
  <si>
    <t>2.a.1. Dezvoltarea unei rețele pentru tineret care să furnizeze servicii personalizate și de calitate tinerilor, cu precădere din categoria NEETs</t>
  </si>
  <si>
    <t>entitățile Serviciului Public de Ocupare în parteneriat cu structuri/entități specializate în furnizarea de servicii pentru tineri/ instituții de învățământ superior ce oferă servicii de educație, formare profesională, dezvoltare de competențe transversale, de consiliere/ coaching/ mentorat/ tutorat pentru tineri</t>
  </si>
  <si>
    <t>Pregătirea şi furnizarea ofertei de servicii de formare/ocupare pentru tineri, inclusiv pentru tineri NEET, prin pachete integrate de măsuri active personalizate în funcție de profilul tinerilor</t>
  </si>
  <si>
    <t>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</si>
  <si>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Finanțarea de intervenții integrate în zone cu deficit de forță de muncă și migrație sezonieră</t>
  </si>
  <si>
    <t>3.a.2.Finanțarea de intervenții integrate în zone cu deficit de forță de muncă și migrație sezonieră</t>
  </si>
  <si>
    <t>Serviciul Public de Ocupare (ANOFM/AJOFM) in parteneriat cu UAT urile,  cu partenerii sociali și cu alte părți interesate</t>
  </si>
  <si>
    <t>Sprijin acordat angajatorilor/ consorțiilor de angajatori pentru amenajarea unor spații destinate supravegherii și îngrijirii copiilor cu vârstă preșcolară (0-6 ani) sau pentru crearea de parteneriate cu entități specializate care oferă servicii de îngrijire copii</t>
  </si>
  <si>
    <t>3.c.1.Sprijin acordat angajatorilor/ consorțiilor de angajatori pentru amenajarea unor spații destinate supravegherii și îngrijirii copiilor cu vârstă
preșcolară (0-6 ani) sau pentru crearea de parteneriate cu entități specializate care oferă servicii de îngrijire copii</t>
  </si>
  <si>
    <t xml:space="preserve">ESO4.3. </t>
  </si>
  <si>
    <t>Furnizori autorizați de stimulare a ocupării forței de muncă/Organizații sindicale si patronale</t>
  </si>
  <si>
    <t>Măsuri de sprijin pentru adaptarea la schimbare a angajaților și angajatorilor și sprijinirea tranzițiilor pe piața muncii</t>
  </si>
  <si>
    <t>3.d.1 (1-4).Măsuri de sprijin pentru adaptarea la schimbare a angajaților și angajatorilor și sprijinirea tranzițiilor pe piața muncii</t>
  </si>
  <si>
    <t>ESO4.4</t>
  </si>
  <si>
    <t>3.d.1 (5).Măsuri de sprijin pentru adaptarea la schimbare a angajaților și angajatorilor și sprijinirea tranzițiilor pe piața muncii</t>
  </si>
  <si>
    <t>Furnizori autorizați de stimulare a ocupării forței de muncă/Organizații sindicale si patronale/Angajatori</t>
  </si>
  <si>
    <t>Sprijin pentru ocuparea în întreprinderi sociale de inserție și formarea competențelor de baza pentru inserția socio-profesională a lucrătorilor cu dizabilități/defavorizați</t>
  </si>
  <si>
    <t>4.a.4.Sprijin pentru ocuparea în întreprinderi sociale de inserție și formarea competențelor de baza pentru inserția socio-profesională a lucrătorilor
cu dizabilități/defavorizați</t>
  </si>
  <si>
    <t>entități de economie socială de inserție, structuri specializate în adresarea nevoilor pe care le au întreprinderile sociale, precum și parteneri sociali</t>
  </si>
  <si>
    <t xml:space="preserve">Diversificarea și flexibilizarea serviciilor de suport socio-educațional </t>
  </si>
  <si>
    <t>APL/Instituții de învățământ preuniversitar din rețeaua națională publică sau privată/Furnizori privați autorizați de servicii de educație antepreșcolar și preșcolar</t>
  </si>
  <si>
    <t>Îmbunătățirea accesului și a participării la educație a copiilor cu dizabilități și/sau cerințe educaționale speciale (CES), inclusiv la activități sportive și culturale adaptate prin dezvoltarea unor resurse suport</t>
  </si>
  <si>
    <t>6.f.3. Îmbunătățirea accesului și a participării la educație a copiilor cu dizabilități și/sau cerințe educaționale speciale (CES), inclusiv la activități sportive și culturale adaptate prin dezvoltarea unor resurse suport</t>
  </si>
  <si>
    <t>Ministerul Educației/ISJ/Instituții de învățământ preuniversitar din rețeaua națională publică sau privată/Furnizori publici si privați autorizati pentru servicii de consiliere/logopedie/consiliere psihologica, etc./APL</t>
  </si>
  <si>
    <t>6.f.4.Organizarea unor oportunități variate de dezvoltare profesională pentru personalul didactic, în vederea asigurării unui sistem de educație incluziv</t>
  </si>
  <si>
    <t>Ministerul Educației/ISJ/CCD/Instituții de învățământ preuniversitar din rețeaua națională publică sau privată</t>
  </si>
  <si>
    <t>Primul student în familie</t>
  </si>
  <si>
    <t>Institutii de invatamant superior acreditate, inclusiv parteneriatele  între licee, universități și alți actori relevanți pentru sistemul de educație</t>
  </si>
  <si>
    <t>Măsuri de sprijin pentru îmbunătățirea accesului și a participării la educație a copiilor provenind din comunități marginalizate, precum roma</t>
  </si>
  <si>
    <t>6.j.1 Măsuri de sprijin pentru îmbunătățirea accesului și a participării la educație a copiilor provenind din comunități marginalizate, precum roma</t>
  </si>
  <si>
    <t>ESO4.10</t>
  </si>
  <si>
    <t xml:space="preserve">Ministerul Educației/ISJ/Instituții de învățământ preuniversitar din rețeaua națională publică sau privată/Furnizori publici si privați autorizati pentru servicii de consiliere/logopedie/consiliere psihologica, etc./UAT judet/UAT municipii / UAT orase / UAT comune </t>
  </si>
  <si>
    <t>Ministerul Educației/ISJ/CJRAE/Centrele de orientare si consiliere/Institutii de invatamant acreditate</t>
  </si>
  <si>
    <t>7.e.5. Promovarea dezvoltării programelor de studii terțiare de înaltă calitate, flexibile și corelate cu cerințele pieței muncii</t>
  </si>
  <si>
    <t>7.e.6.Implementarea unui program pentru internaționalizarea învățământului superior</t>
  </si>
  <si>
    <t xml:space="preserve">Sprijinirea mobilității transnaționale de tip Erasmus+ </t>
  </si>
  <si>
    <t>7.e.7.Sprijinirea mobilității transnaționale de tip Erasmus+</t>
  </si>
  <si>
    <t>Dezvoltarea și extinderea serviciilor de consiliere (CJRAE/CMBRAE, inclusiv formarea personalului din centrele de consiliere, diriginți), pentru îmbunătățirea accesului informat la programe de educație și formare profesională</t>
  </si>
  <si>
    <t>8.e.6. Dezvoltarea și extinderea serviciilor de consiliere (CJRAE/CMBRAE, inclusiv formarea personalului din centrele de consiliere, diriginți), pentru îmbunătățirea accesului informat la programe de educație și formare profesională</t>
  </si>
  <si>
    <t>Ministerul Educatiei/CNDIPT/ISJ/ Institutii de invatamant acreditate/CJRAE/CMBRAE</t>
  </si>
  <si>
    <t>Asigurarea unui sprijin financiar suplimentar față de grantul Erasmus+ pentru instituțiile acreditate, în scopul satisfacerii cererii de mobilitate internațională (sprijinirea mobilității internaționale Erasmus+ pentru ÎPT)</t>
  </si>
  <si>
    <t>8.e.7.Sprijinirea mobilității transnaționale Erasmus+ pentru ÎPT</t>
  </si>
  <si>
    <t>Ministerul Educatiei/CNDIPT/ISJ/ Institutii de invatamant acreditate</t>
  </si>
  <si>
    <t>Măsuri pentru facilitarea accesului la programele de formare profesională, precum și pentru prevenirea și combaterea abandonului școlar și a părăsirii timpurii a școlii la nivelul ÎPT</t>
  </si>
  <si>
    <t>8.f.1 Măsuri pentru facilitarea accesului la programele de formare profesională, precum și pentru prevenirea și combaterea abandonului școlar și a părăsirii timpurii a școlii la nivelul ÎPT</t>
  </si>
  <si>
    <t xml:space="preserve">Ministerul Educatiei/CNDIPT/ISJ/Unități de învățământ/UAT judet/UAT municipii / UAT orase / UAT comune </t>
  </si>
  <si>
    <t>Dezvoltarea de programe de informare și conștientizare pentru întreaga comunitate, de sprijin, consiliere și educație parentală, cu focalizare pe părinții copiilor provenind din grupuri vulnerabile</t>
  </si>
  <si>
    <t>8.f.2. Dezvoltarea de programe de informare și conștientizare pentru întreaga comunitate, de sprijin, consiliere și educație parentală, cu focalizare pe părinții copiilor provenind din grupuri vulnerabile</t>
  </si>
  <si>
    <t>Ministerul Educatiei/CNDIPT/ISJ/ Institutii de invatamant acreditate/CJRAE</t>
  </si>
  <si>
    <t xml:space="preserve">Formarea continuă a formatorilor/instructorilor/coordonatorilor de ucenicie din formarea profesională continuă </t>
  </si>
  <si>
    <t xml:space="preserve">9.e.3. Formarea continuă a formatorilor/instructorilor/coordonatorilor de ucenicie din formarea profesională continuă </t>
  </si>
  <si>
    <t>angajatori/furnizori de formare profesionala/furnizori de orientare și consiliere profesionala/centre de evaluare a competențelor</t>
  </si>
  <si>
    <t>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</si>
  <si>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9.g.6. 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</si>
  <si>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angajatori</t>
  </si>
  <si>
    <t xml:space="preserve">Sprijinirea sportivilor aflați la final de carieră pentru dobândirea de competențe în vederea reintegrării pe piața muncii </t>
  </si>
  <si>
    <t xml:space="preserve">9.g.8. Sprijinirea sportivilor aflați la final de carieră pentru dobândirea de competențe în vederea reintegrării pe piața muncii </t>
  </si>
  <si>
    <t>Federatiile sportive afiliate COSR/Ministerul Tineretului si Sportului</t>
  </si>
  <si>
    <t>Implementarea SDL  - Dezvoltare locală plasată sub responsabilitatea comunității  (DLRC Urban)</t>
  </si>
  <si>
    <t>Implementarea SDL urilor selectate - componenta hard (FEDR OS d și e)</t>
  </si>
  <si>
    <t>RSO4.2+RSO4.3</t>
  </si>
  <si>
    <t>Beneficiari selectati de catre GAL (APL/angajatori)</t>
  </si>
  <si>
    <t>Implementarea SDL urilor selectate - componenta soft (FSE+ - OS: j; k; f; e; d)</t>
  </si>
  <si>
    <t>ESO4.6+ESO4.10+ESO4.11</t>
  </si>
  <si>
    <t>Beneficiari selectati de catre GAL (Furnizori servicii sociale/medicale/formare/educatie etc.)</t>
  </si>
  <si>
    <t>Sprijin pregătitor pentru coperarea mnațională și transnațională a GAL urilor urbane</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</si>
  <si>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Cheltuieli de funcționare Grupuri de Acțiune Locala</t>
  </si>
  <si>
    <t>ESO4.11</t>
  </si>
  <si>
    <t>Grupuri de actiune locala/APL</t>
  </si>
  <si>
    <t>Cheltuieli de funcționare Grupuri de Acțiune Locala</t>
  </si>
  <si>
    <t>Dezvoltare locală plasată sub responsabilitatea comunității  (DLRC Rural)</t>
  </si>
  <si>
    <t>FSE (l) de promovare a integrării sociale a persoanelor expuse riscului de sărăcie sau de excluziune socială, inclusiv a persoanelor celor mai defavorizate și a copiilor</t>
  </si>
  <si>
    <t>ESO4.12</t>
  </si>
  <si>
    <t>Beneficiari selectati de catre GAL RURAL (Furnizori servicii sociale/medicale/Furnizori de FPC/educatie etc.)</t>
  </si>
  <si>
    <t>Dezvoltarea de servicii specializate pentru copii cu tulburări de comportament)</t>
  </si>
  <si>
    <t>Furnizori de servicii sociale singuri sau in parteneriat cu autorități publice cu atribuții în domeniu.</t>
  </si>
  <si>
    <t>Servicii comunitare pentru copii și familii în vederea prevenirii separării</t>
  </si>
  <si>
    <t>FSE +(K)</t>
  </si>
  <si>
    <t>Furnizori de servicii sociale</t>
  </si>
  <si>
    <t>Sprijin pentru familii monoparentale</t>
  </si>
  <si>
    <t>Servicii ingrijire la domiciliu persoane varsnice</t>
  </si>
  <si>
    <t>Furnizori de servicii sociale/APL</t>
  </si>
  <si>
    <t>Dezvoltarea serviciilor în comunitate prin intermediul serviciilor sociale specifice persoanelor adulte cu dizabilități (masura 7.2)</t>
  </si>
  <si>
    <t>furnizori de servicii sociale publici și privați</t>
  </si>
  <si>
    <t>Dezvoltarea de servicii de îngrijire și suport de calitate pentru persoanele cu dizabilități și îngrijitorii acestora, în centrele respiro</t>
  </si>
  <si>
    <t>(k) îmbunătățirea accesului egal și în timp util la servicii de calitate, sustenabile și la prețuri abordabile, inclusiv la servicii care promovează accesul la locuințe și la îngrijire centrată pe individ, inclusiv asistență medicală; modernizarea sistemelor de protecție socială, inclusiv promovarea accesului la protecție socială, punând un accent deosebit pe copii și grupurile defavorizate; îmbunătățirea accesibilității, inclusiv pentru persoanele cu handicap, a eficacității și a rezilienței sistemelor de sănătate și a serviciilor de îngrijire pe termen lung; (masura 7.6 -Dezvoltarea de servicii de îngrijire și suport de calitate pentru persoanele cu dizabilități și îngrijitorii acestora, în centrele respiro )</t>
  </si>
  <si>
    <t xml:space="preserve">furnizorii de servicii sociale acreditați în parteneriat cu UAT judet/UAT municipii / UAT orase / UAT comune </t>
  </si>
  <si>
    <t>Măsura 8.2 Servicii integrate pentru victimele  violenței domestice</t>
  </si>
  <si>
    <t>APL/Furnizori de servicii sociale</t>
  </si>
  <si>
    <t xml:space="preserve">Măsura 8.2 Servicii integrate pentru victimele traficului de persoane </t>
  </si>
  <si>
    <t xml:space="preserve">Masura 8.2 Servicii de sprijin și reabilitare pentru reintegrarea socială a persoanelor care se confruntă cu dependența de droguri sau alcool  </t>
  </si>
  <si>
    <t>furnizorii publici și privați de servicii sociale; ONG-uri, autorități cu activitate în domeniu</t>
  </si>
  <si>
    <t>Măsura 8.2 Servicii de asistență socială, consiliere, sprijin pentru incluziune, oferite persoanelor care sunt eliberate din închisoare</t>
  </si>
  <si>
    <t xml:space="preserve">Măsura 8.2 Servicii de sprijin pentru incluziunea socială a persoanelor fără adăpost </t>
  </si>
  <si>
    <t>Formarea profesională a specialiștilor care lucrează cu grupuri vulnerabile</t>
  </si>
  <si>
    <t>furnizorii de servicii în parteneriat cu MMPS și/sau structurile relevante.</t>
  </si>
  <si>
    <t>PDD 	Proiecte regionale de apă şi apă uzată
 Proiecte  NOI</t>
  </si>
  <si>
    <t xml:space="preserve">finanțare investiții integrate de dezvoltare a sistemelor de apă și apă uzată _proiecte noi </t>
  </si>
  <si>
    <t>PDD Finanțarea investițiilor pentru modernizarea rețelei naționale de monitorizare a calității apei
Proiecte  NOI (laborator)</t>
  </si>
  <si>
    <t>finanțare investiții imodernizarea rețelei naționale de monitorizare a calității apei</t>
  </si>
  <si>
    <t xml:space="preserve">PDD Pregătirea proiectelor de investiții de apă și apă uzată
Proiecte  NOI </t>
  </si>
  <si>
    <t xml:space="preserve">PDD 	Consolidarea capacității actorilor și a politicii de regionalizare în sectorul de apă și apă uzată
Proiecte  NOI
</t>
  </si>
  <si>
    <t>sprijin consolidare capacitate entitati apa</t>
  </si>
  <si>
    <t>PDD Îmbunătățirea modului de gestionare a deșeurilor municipale în vedere asigurării tranziției spre economia circulară
Proiecte NOI</t>
  </si>
  <si>
    <t>Îmbunătățirea modului de gestionare a deșeurilor municipale în vedere asigurării tranziției spre economia circulara</t>
  </si>
  <si>
    <t>Economie circulară, P1, act 1.3</t>
  </si>
  <si>
    <t>PDD 	Investiții individuale suplimentare pentru închiderea și reabilitarea depozitelor de deșeuri municipale neconforme
 Proiecte  NOI</t>
  </si>
  <si>
    <t xml:space="preserve">	Investiții individuale suplimentare pentru închiderea și reabilitarea depozitelor de deșeuri municipale neconforme</t>
  </si>
  <si>
    <t>PDD Consolidarea capacității instituționale a MMAP  și a ANRSC 
proiecte NOI /AT</t>
  </si>
  <si>
    <t>Consolidarea capacitati</t>
  </si>
  <si>
    <t>PDD Pregătirea portofoliului de 
 proiecte deseuri - proiecte NOI /  AT</t>
  </si>
  <si>
    <t>Pregatirea portofoliului de proiecte aferent perioadei 2021-2027 și post 2027</t>
  </si>
  <si>
    <t xml:space="preserve">Finanțare operaţiuni privind conservarea biodiversității pentru a îndeplini cerințele directivelor de mediu  </t>
  </si>
  <si>
    <t>PDD Finanțarea operaţiunilor privind conservarea biodiversității pentru a îndeplini cerințele directivelor de mediu
PROIECTE NOI</t>
  </si>
  <si>
    <t xml:space="preserve">Finanțare operaţiuni pentru dotarea Rețeaua Națională de Monitorizare a Calității Aerului cu echipamente noi (calitate aer) </t>
  </si>
  <si>
    <t>PDD Finanțarea operaţiunilor pentru dotarea RNMCA cu echipamente noi (calitate aer)  PROIECTE NOI</t>
  </si>
  <si>
    <t>PDD Finanțarea măsurilor de prevenție (managementul principalelor tipuri de risc identificate în PNMRD)
Proiecte NOI</t>
  </si>
  <si>
    <t>PDD Finanțarea măsurilor de intervenție pentru imbunătățirea sistemului de răspuns la risc
Proiecte NOI</t>
  </si>
  <si>
    <t>Energie și eficientă energetică, P4, act 4.1</t>
  </si>
  <si>
    <t>PDD Îmbunătățirea eficienței energetice</t>
  </si>
  <si>
    <t>măsuri pentru eficiență energetică</t>
  </si>
  <si>
    <t>PDD
Reducerea emisiilor de GES și creşterea eficienţei energetice în sistemele de distribuție și transporta energiei termice
 Proiecte NOI</t>
  </si>
  <si>
    <t>Energie și eficientă energetică, P4, act 4.2</t>
  </si>
  <si>
    <t>PDD 
Reducerea emisiilor de GES și creşterea eficienţei energetice în sistemele de producere a energiei termice</t>
  </si>
  <si>
    <t>măsuri pentru creșterea eficienței energetice în sistemele de producere a energie termice</t>
  </si>
  <si>
    <t xml:space="preserve">PDD Promovarea utilizarii surselor de energie regenerabila  
Proiecte  NOI </t>
  </si>
  <si>
    <t>PDD Sisteme și rețele inteligente de energie Proiecte  NOI</t>
  </si>
  <si>
    <t>Energie și eficientă energetică, P4, act 4.6</t>
  </si>
  <si>
    <t>16.01.2024</t>
  </si>
  <si>
    <t>30.04.2024</t>
  </si>
  <si>
    <t>31.12.2025</t>
  </si>
  <si>
    <t>23.05.2024</t>
  </si>
  <si>
    <t>Pentru operațiunile de consolidare a capacității administrative a actorilor din sector vor fi eligibili OR, ADI, ARA, FADIDA, ANRSC, MMAP/ANAR, MS (Institutul de Sănătate Publică)</t>
  </si>
  <si>
    <t>AFM</t>
  </si>
  <si>
    <t>MMAP si ANRSC</t>
  </si>
  <si>
    <t>02.04.2024</t>
  </si>
  <si>
    <t xml:space="preserve"> 31.12.2024</t>
  </si>
  <si>
    <t xml:space="preserve"> 15.06.2024</t>
  </si>
  <si>
    <t xml:space="preserve"> 30.06.2025</t>
  </si>
  <si>
    <t>IMM
Întreprinderi mari, societăţi comerciale din industrie, cu consumuri de peste 1.000 tep/an (definite conform Legii 121/2014 privind eficiența energetică, cu modificările și completările ulterioare)</t>
  </si>
  <si>
    <t xml:space="preserve"> 31.03.2025</t>
  </si>
  <si>
    <t>Autorități publice locale /  UAT și concesionari serviciu public de termoficare urbană Motru</t>
  </si>
  <si>
    <t>31.03.2025</t>
  </si>
  <si>
    <t>Promovarea eficienței energetice și reducerea emisiilor de gaze cu efect de seră prin investiții în clădiri publice</t>
  </si>
  <si>
    <t>Sprijin acordat învățământului primar și secundar pentru îmbunătățirea accesului egal la servicii de calitate și incluzive în educație, inclusiv prin promovarea rezilienței pentru educația și formarea la distanță și online</t>
  </si>
  <si>
    <t>OP 4, O.S. 4.2</t>
  </si>
  <si>
    <t>• Unități administrativ- teritoriale
• Instituții din subordinea Primăriilor
• Parteneriate dintre unități administrativ teritoriale și instituții din subordinea Primăriilor</t>
  </si>
  <si>
    <t>Promovarea eficienței energetice și reducerea emisiilor de gaze cu efect de seră prin investiții în locuințe multifamiliale</t>
  </si>
  <si>
    <t>Sprijin acordat învățământului antepreșcolar și preșcolar pentru îmbunătățirea accesului egal la servicii de calitate și incluzive în educație, inclusiv prin promovarea rezilienței pentru educația și formarea la distanță și online</t>
  </si>
  <si>
    <t>Sprijin acordat municipiilor reședință de județ, inclusiv zonelor urbane funcționale ale acestora, din regiunea Sud-Muntenia, pentru investiții în operațiuni de regenerare urbană</t>
  </si>
  <si>
    <t>OP 5, O.S. 5.1</t>
  </si>
  <si>
    <t>• Unități administrativ teritoriale Municipii reședință de județ/ Parteneriate între UAT MRJ și UAT ZUF</t>
  </si>
  <si>
    <t>Sprijin acordat municipiilor, altele decât municipiile resedință de județ, și orașelor, inclusiv zonelor urbane funcționale ale acestora, din regiunea Sud-Muntenia, pentru investiții în operațiuni de regenerare urbană</t>
  </si>
  <si>
    <t>• Unități administrativ teritoriale Județ/ Municipiu/ Oraș
• Parteneriate UAT Municipiu/ Oraș cu UAT ZUF</t>
  </si>
  <si>
    <t>Sprijin acordat municipiilor, altele decât municipiile reședință de județ, și orașelor, inclusiv zonelor urbane funcționale ale acestora, din regiunea Sud-Muntenia, pentru investiții în operațiuni de mobilitate urbană multimodală sustenabilă</t>
  </si>
  <si>
    <t>OP 2, O.S. 2.8</t>
  </si>
  <si>
    <t>• Unități administrativ teritoriale Municipii/Orașe/Județ
•Parteneriate UAT Municipii/ Orașe cu UAT ZUF</t>
  </si>
  <si>
    <t>Sprijin acordat municipiilor reședință de județ, inclusiv zonelor urbane funcționale ale acestora, din regiunea Sud-Muntenia, pentru investiții în operațiuni de mobilitate urbană multimodală sustenabilă</t>
  </si>
  <si>
    <t>• Unități administrativ teritoriale Municipii reședință de județ
•Parteneriate UAT MRJ și UAT ZUF</t>
  </si>
  <si>
    <t>Valorificarea avantajelor digitalizării, în beneficiul cetățenilor, al organizațiilor de cercetare și al autorităților publice, prin investiții în dezvoltarea infrastructurii, serviciilor și echipamentelor IT relevante și necesare</t>
  </si>
  <si>
    <t>• Autorități și instituții  publice locale
•Autorități și instituții  publice centrale
• Parteneriate între entitățile de mai sus</t>
  </si>
  <si>
    <t>Dezvoltarea competențelor în domeniile de specializare inteligentă tranziție industrială și antreprenoriat</t>
  </si>
  <si>
    <t>OP 1, O.S. 1.4</t>
  </si>
  <si>
    <t>• IMM 
• Universități publice și organizații publice de CDI
• Coordonator RIS 3 (ADR Sud-Muntenia)</t>
  </si>
  <si>
    <t>Promovarea dezvoltării integrate și incluzive în domeniul cultural și a patrimoniului natural în regiunea Sud- Muntenia pentru municipii reşedinţă de judeţ şi zonele urbane funcţionale ale acestora</t>
  </si>
  <si>
    <t>•UAT MRJ
•Unități de cult
•Autorități publice locale
•Parteneriate între  entitățile de mai sus</t>
  </si>
  <si>
    <t>Promovarea dezvoltării integrate și incluzive în domeniul cultural și a patrimoniului natural în regiunea Sud- Muntenia pentru comune, oraşe şi municipii, altele decât municipiile reşedinţă de judeţ.</t>
  </si>
  <si>
    <t>Intensificare acțiunilor de protecție și conservare a naturii, a biodiversității și a infrastructurii verzi, inclusiv în zonele urbane, precum și reducerea tuturor formelor de poluare prin investiții în infrastructura verde-albastră</t>
  </si>
  <si>
    <t xml:space="preserve">Sprijinirea investițiilor în activități de cercetare – inovare în microîntreprinderi, întreprinderi mici și mijlocii pentru creșterea nivelului de maturitate tehnologică în domeniile de specializare inteligentă
</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</si>
  <si>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</si>
  <si>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</si>
  <si>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</si>
  <si>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Dezvoltarea capacităților de cercetare – dezvoltare - inovare a organizațiilor publice de cercetare și a mediului de afaceri  în vederea ridicării nivelului de maturitate tehnologică a proiectelor sau a validării viabilității comerciale a rezultatelor cercetării</t>
  </si>
  <si>
    <t>•Unităţi administrativ-teritoriale municipii (altele decât municipiile reședință de județ) din regiunea Sud-Muntenia
•Unitățile administrativ-teritoriale orașe din regiunea Sud-Muntenia
•Unități administrativ-teritoriale Județ
•Unităţi administrativ-teritoriale comune
•Unități de cult
•Autorități publice locale
•Parteneriate între  entitățile de mai sus</t>
  </si>
  <si>
    <t>• Unități administrativ teritoriale Județ
• Unități administrativ teritoriale MRJ/ Municipiu/ Oraș/ Comună
•Parteneriate UAT Județ și UAT Comună
•Parteneriate UAT MRJ/ Municipiu/ Oraș cu UAT ZUF</t>
  </si>
  <si>
    <t>• IMM
• Parteneriate între IMM
• Parteneriate IMM și întreprinderi mari</t>
  </si>
  <si>
    <t>• Unități administrativ teritoriale
• Instituții din subordinea Primăriei
• Parteneriate dintre unități administrativ teritoriale și instituții din subordinea Primăriei
• Centre Regionale de Formare Profesională a Adulților</t>
  </si>
  <si>
    <t>• Autorități publice locale</t>
  </si>
  <si>
    <t xml:space="preserve">• Autoritățile publice centrale prin instituțiile publice locale din subordine sau Autoritățile publice/ instituțiile publice locale în colaborare cu organizații publice de cercetare și IMM
</t>
  </si>
  <si>
    <t>• Organizații publice de cercetare în colaborare cu IMM</t>
  </si>
  <si>
    <t xml:space="preserve">Iunie 2025
</t>
  </si>
  <si>
    <t xml:space="preserve">Crearea unui Serviciu Public de Ocupare modern, flexibil, adaptat contextului socio- economic, accesibil și vizibil pentru viitor </t>
  </si>
  <si>
    <t>Serviciul Public de Ocupare (ANOFM/AJOFM/CRFPA)</t>
  </si>
  <si>
    <t>non-competitiv</t>
  </si>
  <si>
    <t xml:space="preserve">Crearea și asigurarea transparenței unei baze de date naționale care să conțină informații privind rezultatele dialogului social </t>
  </si>
  <si>
    <t>MMSS</t>
  </si>
  <si>
    <t>Scheme naționale de stimulare a ocupării tinerilor</t>
  </si>
  <si>
    <t>entitățile Serviciul Public de Ocupare</t>
  </si>
  <si>
    <t xml:space="preserve">Activarea potențialului antreprenorial al tinerilor </t>
  </si>
  <si>
    <t xml:space="preserve">2.a.3. Activarea potențialului antreprenorial al tinerilor </t>
  </si>
  <si>
    <t>ANOFM/AJOFM</t>
  </si>
  <si>
    <t>Dezvoltarea unor instrumente și structuri colaborative/ participative privind antreprenoriatul, inclusiv antreprenoriatul social</t>
  </si>
  <si>
    <t>4.a.1.Dezvoltarea unor instrumente și structuri colaborative/ participative</t>
  </si>
  <si>
    <t>MMSS in parteneriat cu actori relevanti in domeniul economiei sociale</t>
  </si>
  <si>
    <t>Sprijin pentru dezvoltarea antreprenoriatului în rândul persoanelor aparținând grupului țintă</t>
  </si>
  <si>
    <t>4.a.2.Sprijin pentru dezvoltarea antreprenoriatului în rândul persoanelor aparținând grupului țintă.</t>
  </si>
  <si>
    <t>Instrumente financiare - Sprijin acordat sectorului de economie socială pentru dezvoltare /inovare /scalare/extindere de întreprinderi sociale și întreprinderi sociale de inserție</t>
  </si>
  <si>
    <t>4.a.3.Sprijin acordat sectorului de economie socială pentru dezvoltare /inovare /scalare/extindere de întreprinderi sociale și
întreprinderi sociale de inserție</t>
  </si>
  <si>
    <t>FNCGIMM</t>
  </si>
  <si>
    <t>Ministerul Educatiei</t>
  </si>
  <si>
    <t>Educație incluzivă de calitate pentru copiii din învățământul primar</t>
  </si>
  <si>
    <t>6.f.1.Intervenții integrate care vor viza unitățile de învățământ de stat care au nivel de învățământ primar cu un risc ridicat de părăsire timpurie a școlii și abandon școlar în rândul grupurilor dezavantajate și  grad ridicat de marginalizare
6.f.2.Pachete personalizate de măsuri în vederea sprijinirii accesului și participării la educație</t>
  </si>
  <si>
    <t>Ministerul Educației</t>
  </si>
  <si>
    <t>6.f.5. Dezvoltarea și extinderea Programului „A doua șansă” (ADS), pentru facilitarea finalizării învățământului obligatoriu, de către persoanele care au părăsit timpuriu școala și încurajarea participării la învățarea pe tot parcursul vieții prin extinderea/diversificarea oportunităților de formare</t>
  </si>
  <si>
    <t>Unitatea Executivă pentru Finanțarea Învățământului Superior, a Cercetării, Dezvoltării și Inovării (UEFISCDI) / Ministerul Educatiei</t>
  </si>
  <si>
    <t>Asigurarea calității educației pentru toți, în corelație cu dinamica pieței muncii și societății</t>
  </si>
  <si>
    <t>7.e.1. Realizarea unui mecanism eficient de recunoaștere a rezultatelor învățării dobândite în contexte non-formale și informale în învățământul preuniversitar și terțiar, pentru o mai bună integrare pe piața muncii. Definirea pentru sistemul de învățământul preuniversitar al unui nucleu al competențelor/standardelor de evaluare pe niveluri, în baza curriculumului național în vigoare. Elaborarea probelor de evaluare standardizată</t>
  </si>
  <si>
    <t>Reglementări noi pentru un curriculum relevant și educație deschisă
RECRED</t>
  </si>
  <si>
    <t>7.e.1.Asigurarea calității educației pentru toți, în corelație cu dinamica pieței muncii și societății definirea unui nucleu al competențelor/standardelor de evaluare pe niveluri; elaborarea probelor de evaluare a competențelor
7.e.3. Flexibilizarea și diversificarea oportunităților de formare și dezvoltare a competențelor cheie ale elevilor</t>
  </si>
  <si>
    <t>Ministerul Educației / CCD/ ISJ</t>
  </si>
  <si>
    <t>Adaptarea ofertei educaționale la solicitările pieței muncii prin fundamentarea politicilor din domeniu pe bază de date</t>
  </si>
  <si>
    <t>7.e.1. Adaptarea ofertei educaționale la solicitările pieței muncii prin fundamentarea politicilor din domeniu pe bază de date
7.e.4. Promovarea dezvoltării programelor de studii terțiare de înaltă calitate, flexibile și corelate cu cerințele pieței muncii</t>
  </si>
  <si>
    <t>LEADERSHIP UNIVERSITAR PENTRU TRANSFER DE CUNOAȘTERE ȘI TEHNOLOGIE (LEADERSHIP TT)</t>
  </si>
  <si>
    <t>România la orizont 2030: Creșterea relevanței internaționale prin internaționalizarea învățământului superior</t>
  </si>
  <si>
    <t>Creşterea relevanței formării profesionale iniţiale prin anticiparea nevoilor de formare profesională pentru piaţa muncii</t>
  </si>
  <si>
    <t>ESO4.5
ESO4.6</t>
  </si>
  <si>
    <t>Sprijinirea dezvoltării școlilor pentru susținerea si recunoașterea excelentei în IPT</t>
  </si>
  <si>
    <t>8.e.4.Sprijinirea dezvoltării școlilor pentru susținerea si recunoașterea excelentei în ÎPT, cu accent pe digitalizare și dezvoltare durabilă</t>
  </si>
  <si>
    <t>Dezvoltarea sistemului de asigurare a calității în formarea profesională a adulților</t>
  </si>
  <si>
    <t>Dezvoltarea capacității Comisiilor județene pentru autorizarea furnizorilor de formare profesională (intervenție strategică)</t>
  </si>
  <si>
    <t>9.e.2. Dezvoltarea capacității Comisiilor județene pentru autorizarea furnizorilor de formare profesională (intervenție strategică)</t>
  </si>
  <si>
    <t xml:space="preserve">Actualizare/revizuire/dezvoltare de noi standarde ocupaționale /calificări profesionale conform noilor cerințe ale pieței muncii - intervenție strategică </t>
  </si>
  <si>
    <t xml:space="preserve">9.e.4. Actualizare/revizuire/dezvoltare de noi standarde ocupaționale /calificări profesionale conform noilor cerințe ale pieței muncii - intervenție strategică </t>
  </si>
  <si>
    <t>MMSS/ME_ANC/Comitetele sectoriale</t>
  </si>
  <si>
    <t>Sprijin pentru cuplurile mamă – nou-născut</t>
  </si>
  <si>
    <t>FSE  (m) reducerea privațiunilor materiale prin furnizarea de alimente și/sau de asistență materială de bază celor mai defavorizate persoane, inclusiv copiilor, și aplicarea de măsuri auxiliare care să sprijine incluziunea socială a acestora. (2.Sprijin pentru cuplurile mamă – nou-născut)</t>
  </si>
  <si>
    <t>ESO4.13</t>
  </si>
  <si>
    <t>MIPE</t>
  </si>
  <si>
    <t>Sprijin pentru persoanele defavorizate în vederea asigurării alimentelor de baza/mese calde</t>
  </si>
  <si>
    <t xml:space="preserve">Sprijinirea comunităților rurale fără acces sau cu acces limitat la serviciile sociale </t>
  </si>
  <si>
    <t>P04. Sprijinirea comunităților rurale fără acces sau cu acces limitat la serviciile sociale</t>
  </si>
  <si>
    <t>Ministerul Muncii/Ministerul Educatiei/Ministerul Sanatătii in colaborare cu ANPIS</t>
  </si>
  <si>
    <t>Creșterea accesului profesioniștilor la programul de formare continuă</t>
  </si>
  <si>
    <t>ANDPCA singură sau în parteneriat cu MFTES/ structurile relevante.</t>
  </si>
  <si>
    <t>Îmbunătățirea accesului specialiștilor/îngrijitorilor informali care lucrează cu vârstnici la programe de formare continuă</t>
  </si>
  <si>
    <t>MMPS in parteneirat cu actori relevanti</t>
  </si>
  <si>
    <t>Angajarea și menținerea persoanelor cu dizabilități pe piața muncii</t>
  </si>
  <si>
    <t xml:space="preserve">ESO4.8. </t>
  </si>
  <si>
    <t xml:space="preserve">ANPDPD singur sau in parteneriat cu entitati relevante </t>
  </si>
  <si>
    <t>Accesul persoanelor cu dizabilități la echipamente, dispozitive și tehnologii asistive (masura 7.4)</t>
  </si>
  <si>
    <t>ANPDPD</t>
  </si>
  <si>
    <t>Formarea și asigurarea salarizării pentru asistenți personali profesioniști la nivel național și crearea și dezvoltarea la nivel național a unei baze de date relevante pentru rețeaua de asistenți personali profesioniști și personalul specializat din sistem (masura 7.7)</t>
  </si>
  <si>
    <t>Măsuri de formare continua a personalului din serviciile dedicate persoanelor cu dizabilitati</t>
  </si>
  <si>
    <t>Masura 8.1 infrastructura centru Crevedia + reabilitare centre regionale existente</t>
  </si>
  <si>
    <t>FEDR FEDR  d (iv) – promovarea integrării socio-economice a resortisanților țărilor terțe, inclusiv a migranților, prin acțiuni integrate care să includă locuințele și serviciile sociale (Pachete integrat migranți)</t>
  </si>
  <si>
    <t>RSO4.4</t>
  </si>
  <si>
    <t xml:space="preserve">Inspectoratul General pentru Migranți în parteneriat cu Instituțiile Prefectului </t>
  </si>
  <si>
    <t>Autoritățile publice responsabile</t>
  </si>
  <si>
    <t xml:space="preserve">2 APELURI </t>
  </si>
  <si>
    <t xml:space="preserve">31  APELURI </t>
  </si>
  <si>
    <t>OS 5.2 Promovarea dezvoltării locale integrate și incluzive în domeniul social, economic și al mediului, precum și a culturii, a patrimoniului natural, a turismului durabil și a securității în alte zone decât cele urbane</t>
  </si>
  <si>
    <t xml:space="preserve">Mobilitate urbană </t>
  </si>
  <si>
    <t>instrumente integrate dezvoltare urbana</t>
  </si>
  <si>
    <t>1.2. Sprijin pentru dezvoltarea de produse/procese noi sau semnificativ îmbunătățite</t>
  </si>
  <si>
    <t>1.3. Sprijin pentru valorificarea potenţialului facilităților de CDI existente în strânsă legătură cu nevoile de inovare ale IMM.</t>
  </si>
  <si>
    <t>P2.Sprijin pentru digitalizarea administrației publice prin soluții digitale inovative și aplicații de tip smart city.</t>
  </si>
  <si>
    <t xml:space="preserve">P4.Promovarea mobilității urbane multimodale sustenabile, ca parte a tranziției către o economie cu zero emisii de dioxid de carbon - ghid unic </t>
  </si>
  <si>
    <t xml:space="preserve">Etapizate 3.2; 3.4 - Cresterea eficienței energetice în clădirile publice si Reducerea numarului clădirilor publice cu risc seismic 
</t>
  </si>
  <si>
    <t xml:space="preserve"> Etapizate P4.Promovarea mobilității urbane multimodale sustenabile, ca parte a tranziției către o economie cu zero emisii de dioxid de carbon - ghid unic  </t>
  </si>
  <si>
    <t xml:space="preserve">Etapizate 6.1 Infrastructura educationala locala- infrastructura prescolara </t>
  </si>
  <si>
    <t xml:space="preserve">Etapizate 6.2 Infrastructura educationala locala- infrastructura scolara/preuniversitara </t>
  </si>
  <si>
    <t xml:space="preserve">Etapizate 6.4 Infrastructura educationala pentru invatamant superior - Universitati </t>
  </si>
  <si>
    <t xml:space="preserve">Etapizate Ghid pentru proiecte destinate dezvoltarii urbane integrate </t>
  </si>
  <si>
    <t>OP 2</t>
  </si>
  <si>
    <t>OP 5</t>
  </si>
  <si>
    <t>OCDI publice (Institut de Cercetare, Universitate) în parteneriat cu IMM</t>
  </si>
  <si>
    <t>Institutii publice centrale sau locale, parteneriate</t>
  </si>
  <si>
    <t>UAT Bucuresti</t>
  </si>
  <si>
    <t>trim IV/2024</t>
  </si>
  <si>
    <t>10 mai/2024</t>
  </si>
  <si>
    <t>10 iunie/2024</t>
  </si>
  <si>
    <t>trim I/2025</t>
  </si>
  <si>
    <t>Finantarea proiectelor cu promotori privati din Regiunea Nord-Est, care primesc marca Seal of Excellence in Programul Orizont Europa) - Apel 1 Vinnovate</t>
  </si>
  <si>
    <t>Investitii in cladirile publice in vederea cresterii eficientei energetice inclusiv, dupa caz, masuri de consolidare structurala, in functie de nivelul de expunere si vulnerabilitate la riscurile identificate - Municipii resedinta de judet, Municipii **</t>
  </si>
  <si>
    <t>Dezvoltarea unei mobilități naționale, regionale si locale durabile, reziliente in fata schimbărilor climatice, inteligente si intermodale, inclusiv îmbunătățirea accesului la TEN-T si a mobilității transfrontaliere</t>
  </si>
  <si>
    <t>Dezvoltarea și ameliorarea unei mobilități naționale, regionale și locale sustenabile</t>
  </si>
  <si>
    <t>OP 3/RSO3.2</t>
  </si>
  <si>
    <t>UAT Judet</t>
  </si>
  <si>
    <t>Favorizarea dezvoltarii integrate sociale, economice si de mediu la nivel local si a patrimoniului cultural, turismului si securitatii in zonele urbane - Municipii resedinta de judet ***</t>
  </si>
  <si>
    <t>UAT municipii resedinta de judet</t>
  </si>
  <si>
    <t>decembrie-2029</t>
  </si>
  <si>
    <t>28-iunie-2024</t>
  </si>
  <si>
    <t>august-2024</t>
  </si>
  <si>
    <t>martie-2025</t>
  </si>
  <si>
    <t>august-2025</t>
  </si>
  <si>
    <t>aprilie-2025</t>
  </si>
  <si>
    <t>decembrie-2025</t>
  </si>
  <si>
    <t xml:space="preserve">29  APELURI </t>
  </si>
  <si>
    <t xml:space="preserve">Programul Dezvoltare Durabilă </t>
  </si>
  <si>
    <t>Programul Dezvoltare Durabilă</t>
  </si>
  <si>
    <t>ADR Nord-Est - AM PR Nord-Est</t>
  </si>
  <si>
    <t>Apel privind strategiile integrate de dezvoltare teritorială</t>
  </si>
  <si>
    <t>Sprijin acordat învățământului primar și secundar pentru îmbunătățirea accesului egal la servicii de calitate și incluzive în educație, inclusiv prin promovarea rezilienței pentru educația și formarea la distanță și online - proiecte etapizate</t>
  </si>
  <si>
    <t>Sprijin acordat învățământului antepreșcolar și preșcolar pentru îmbunătățirea accesului egal la servicii de calitate și incluzive în educație, inclusiv prin promovarea rezilienței pentru educația și formarea la distanță și online - proiecte etapizate</t>
  </si>
  <si>
    <t>Sprijin acordat învățământului profesional, tehnic și educației adulților pentru îmbunătățirea accesului egal la servicii de calitate și incluzive în  educație, inclusiv prin promovarea rezilienței pentru educația și formarea la distanță și online - proiecte etapizate</t>
  </si>
  <si>
    <t>SPRIJIN ACORDAT MUNICIPIILOR ŞI ORAŞELOR, INCLUSIV ZONELOR URBANE FUNCȚIONALE ALE ACESTORA, DIN REGIUNEA SUD-MUNTENIA, PENTRU INVESTIȚII ÎN OPERAȚIUNI DE REGENERARE URBANĂ – proiecte etapizate</t>
  </si>
  <si>
    <t>Dezvoltarea și creșterea unei mobilități naționale, regionale și locale durabile, inteligente și intermodale, prin investiții în reabilitarea, modernizarea, extinderea reţelei de drumuri judeţene din regiunea Sud-Muntenia-Proiecte etapizate</t>
  </si>
  <si>
    <t>Promovarea eficienței energetice și reducerea emisiilor de gaze cu efect de seră prin investiții în clădiri publice -  proiecte etapizate</t>
  </si>
  <si>
    <t>Promovarea eficienței energetice și reducerea emisiilor de gaze cu efect de seră prin investiții în locuinte multifamiliale - proiecte etapizate</t>
  </si>
  <si>
    <t>Sprijin acordat municipiilor şi oraşelor, inclusiv zonelor urbane funcționale ale acestora, din regiunea Sud-Muntenia, pentru investiții în operațiuni de mobilitate urbană multimodală sustenabilă - proiecte etapizate</t>
  </si>
  <si>
    <t>Investiţii în infrastructura de turism şi agrement – proiecte etapizate</t>
  </si>
  <si>
    <t xml:space="preserve">• Instituții publice din subordinea Autorităților Publice Centrale
• Autoritățile și instituțiile publice locale 
• Instituțiile publice și serviciile publice organizate ca instituții publice de interes local sau județean aflate în subordinea unităților administrativ teritorial
• Parteneriate între entităţile de mai sus </t>
  </si>
  <si>
    <t>N/A</t>
  </si>
  <si>
    <t xml:space="preserve">2.318.969.52 </t>
  </si>
  <si>
    <t>30 APELURI</t>
  </si>
  <si>
    <t>Infrastructura verze- albastră</t>
  </si>
  <si>
    <t>Sprijin pentru transport urban sustenabil si durabil</t>
  </si>
  <si>
    <t>Sprijin pentru conservarea, îmbunătățirea sau extinderea infrastructurii verzi- albastre (orase) apelul II</t>
  </si>
  <si>
    <t>Infrastructura educațională pentru nivel terțiar</t>
  </si>
  <si>
    <t>Imbunătățirea ecosistemului urban, a situației privind problematica legata de schimbările climatice, la restabilirea biodiversității, reducerea amprentei de carbon si a altor forme de poluare, gestionarea adecvată a apei, a solului și îmbunătățirea calității aerului.</t>
  </si>
  <si>
    <t>OP 1 / OS 1.3/O.S 1.4</t>
  </si>
  <si>
    <t>OP 2 / OS 2.7</t>
  </si>
  <si>
    <t>In functie de  modificarea PR</t>
  </si>
  <si>
    <t>UAT orase</t>
  </si>
  <si>
    <t>Entități publice, parteneriate</t>
  </si>
  <si>
    <t>APL, parteneriate APL, IMM</t>
  </si>
  <si>
    <t>Instituţiile de învăţământ superior de stat</t>
  </si>
  <si>
    <t>15/01/2024</t>
  </si>
  <si>
    <t>22/01/2024</t>
  </si>
  <si>
    <t>In functie de studiu de evaluare ex-ante</t>
  </si>
  <si>
    <t>22/03/2024</t>
  </si>
  <si>
    <t>21/06/2024</t>
  </si>
  <si>
    <t>15/05/2024</t>
  </si>
  <si>
    <t>17/04/2024</t>
  </si>
  <si>
    <t>08/2024</t>
  </si>
  <si>
    <t>22/06/2024</t>
  </si>
  <si>
    <t>21/07/2024</t>
  </si>
  <si>
    <t>13/08/2024</t>
  </si>
  <si>
    <t>16/06/2024</t>
  </si>
  <si>
    <t>10/2024</t>
  </si>
  <si>
    <t>Cultura</t>
  </si>
  <si>
    <t>Eficiență energetică în clădirile rezidențiale - proiecte etapizate</t>
  </si>
  <si>
    <t>Eficiență energetică în clădirile publice - proiecte etapizate</t>
  </si>
  <si>
    <t>Eficiență energetică – Iluminat public – proiecte etapizate</t>
  </si>
  <si>
    <t>Mobilitate Urbană sustenabilă - proiecte etapizate</t>
  </si>
  <si>
    <t>Drumuri județene - proiecte etapizate</t>
  </si>
  <si>
    <t>Grădinițe - proiecte etapizate</t>
  </si>
  <si>
    <t>Școli - proiecte etapizate</t>
  </si>
  <si>
    <t>Învățământ liceal - proiecte etapizate</t>
  </si>
  <si>
    <t>Universități - proiecte etapizate</t>
  </si>
  <si>
    <t>Turism - proiecte etapizate</t>
  </si>
  <si>
    <t>Revitalizare și regenerare urbană - proiecte etapizate</t>
  </si>
  <si>
    <t>Patrimoniu cultural - proiecte etapizate</t>
  </si>
  <si>
    <t>Promovarea mobilității urbane multimodale sustenabile, ca parte a tranziției către o economie cu zero emisii de dioxid de carbon</t>
  </si>
  <si>
    <t>Dezvoltarea și creșterea unei mobilități naționale, regionale și locale durabile, reziliente la schimbările climatice, inteligente și intermodale, inclusiv îmbunătățirea accesului la TEN-T și a mobilității transfrontaliere. Asigurarea conectivității populației la rețeaua principală TEN-T în condiții de siguranță, respectiv îmbunătățirea considerabilă a stării de viabilitate a drumurilor județene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</si>
  <si>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</si>
  <si>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OP 2, RSO 2.8</t>
  </si>
  <si>
    <t>UAT Municipii Reședință de Județ, UAT Municipii din Regiunea Vest, UAT Orașe din Regiunea Vest</t>
  </si>
  <si>
    <t>UAT Județe, UAT Municipii Reședință de Județ și UAT Municipiile din Regiunea Vest, UAT Orașe, UAT Comune, Instituții publice locale aflate în subordinea sau sub coordonarea consiliului județean, Instituții publice locale aflate în subordinea sau sub coordonarea consiliului local/primarului Autoritate a administrației publice centrale finanțată integral de la bugetul de stat sau BAS</t>
  </si>
  <si>
    <t>UAT Județe - în calitate de solicitant, lider de parteneriat; UAT Municipii Reședință de Județ,  UAT Municipii din Regiunea Vest, UAT Orașe din Regiunea Vest în calitate de partener în proiect</t>
  </si>
  <si>
    <t xml:space="preserve">UAT Județe, UAT Municipii Reședință de Județ, UAT Municipii din Regiunea Vest, UAT Orașe din Regiunea Vest, UAT Comune, Instituții publice locale aflate în subordinea sau sub coordonarea consiliului județean, Instituții publice aflate în subordinea sau sub coordonarea consiliului local/primarului; Organism neguvernamental nonprofit (persoana juridică de drept privat fără scop patrimonial) </t>
  </si>
  <si>
    <t xml:space="preserve">UAT Județe, UAT Municipii Reședință de Județ, UAT Municipii din Regiunea Vest, UAT Orașe din Regiunea Vest, Instituții publice locale aflate în subordinea sau sub coordonarea consiliului județean, Instituții publice aflate în subordinea sau sub coordonarea consiliului local/primarului; Organism neguvernamental nonprofit (persoana juridică de drept privat fără scop patrimonial) </t>
  </si>
  <si>
    <t>Instituții de învățământ superior de stat acreditate</t>
  </si>
  <si>
    <t>UAT Județe, UAT Municipii Reședință de Județ, UAT Municipii din Regiunea Vest, UAT Orașe din Regiunea Vest și UAT Comune din Regiunea Vest</t>
  </si>
  <si>
    <t xml:space="preserve">UAT Județe, UAT Municipii Reședință de Județ, UAT Municipii din Regiunea Vest, UAT Orașe din Regiunea Vest, UAT Comune, Instituții de cult, Organism neguvernamental nonprofit (persoana juridică de drept privat fără scop patrimonial) , Autoritate a administrației publice centrale finanțată integral de la bugetul de stat sau BAS </t>
  </si>
  <si>
    <t>111. Proiecte din domenii de specializare inteligentă (cercetare) pentru întreprinderi din Regiunea de Dezvoltare Nord-Vest</t>
  </si>
  <si>
    <t>121. Digitalizarea IMM-urilor din Regiunea de Dezvoltare Nord-Vest</t>
  </si>
  <si>
    <t>131.A. Investiții productive inovatoare pentru microîntreprinderile din Regiunea de Dezvoltare Nord-Vest</t>
  </si>
  <si>
    <t xml:space="preserve">132.B.1 Sprijinirea dezvoltării incubatoarelor de afaceri </t>
  </si>
  <si>
    <t>311.A Creșterea eficienței energetice în regiune ca parte a investițiilor în sectorul locuințelor</t>
  </si>
  <si>
    <t>712. Îmbunătățirea infrastructurii de turism, în special în zone care dispun de un potențial turistic valoros, inclusiv îmbunătățirea accesului către resursele și obiectivele turistice - Urban</t>
  </si>
  <si>
    <t>713. Dezvoltarea infrastructurii pentru turismul balnear și balneoclimatic, inclusiv îmbunătățirea accesului către resursele și obiectivele turistice - Urban</t>
  </si>
  <si>
    <t>722. Îmbunătățirea infrastructurii de turism, în special în zone care dispun de un potențial turistic valoros, inclusiv îmbunătățirea accesului către resursele și obiectivele turistice - Rural</t>
  </si>
  <si>
    <t>723. Dezvoltarea infrastructurii pentru turismul balnear și balneoclimatic, inclusiv îmbunătățirea accesului către resursele și obiectivele turistice - Rural</t>
  </si>
  <si>
    <t>Dezvoltarea structurilor CDI în cadrul întreprinderilor și valorificarea rezultatelor în piață (proiecte CDI&amp;transfer în piață)</t>
  </si>
  <si>
    <t xml:space="preserve">Transformarea digitală a IMM-urilor. </t>
  </si>
  <si>
    <t xml:space="preserve"> Îmbunătățirea infrastructurii de turism, în special în zone care dispun de un potențial turistic valoros, inclusiv îmbunătățirea accesului către resursele și obiectivele turistice</t>
  </si>
  <si>
    <t>Dezvoltarea infrastructurii pentru turismul balnear și balneoclimatic, inclusiv îmbunătățirea accesului către resursele și obiectivele turistice</t>
  </si>
  <si>
    <t xml:space="preserve">Îmbunătățirea infrastructurii de turism, în special în zone care dispun de un potențial turistic valoros, inclusiv îmbunătățirea accesului către resursele și obiectivele turistice </t>
  </si>
  <si>
    <t>Conservarea, protecția și valorificarea durabilă și competitivă a patrimoniului cultural și istoric, inclusiv asigurarea și/sau îmbunătățirea accesului către acestea</t>
  </si>
  <si>
    <t xml:space="preserve">IMM/Întreprindere mare (doar în parteneriat cu cel puțin 2 IMM) </t>
  </si>
  <si>
    <t>IMM (doar microîntreprinderi)</t>
  </si>
  <si>
    <t xml:space="preserve">Autoritatea publică a administraţiei publice locale, instituţia sau consorţiul de instituţii de învăţământ superior acreditate, institutele, centrele şi staţiunile de cercetare-dezvoltare, camerele de comerţ sau persoana juridică de drept privat care înfiinţează un incubator de afaceri. </t>
  </si>
  <si>
    <t>UAT Urban</t>
  </si>
  <si>
    <t xml:space="preserve"> UAT Județ/UAT MRJ/UAT Urban (municipiu sau oraș)
Parteneriate între UAT eligibile mai sus menționate, în care UAT Județ deține calitatea de lider de parteneriat.</t>
  </si>
  <si>
    <t>UAT Județ/UAT MRJ/Parteneriate între UAT mai sus menționate și UAT Urban 
UAT Urban /stațiuni balneo-climatice/UAT Județ/Parteneriate între UAT mai sus menționate.</t>
  </si>
  <si>
    <t xml:space="preserve"> UAT Rural/UAT Județ
Parteneriatele intre cele enumerate</t>
  </si>
  <si>
    <t xml:space="preserve"> UAT Rural/UAT Județ 
 Parteneriatele intre cele enumerate</t>
  </si>
  <si>
    <t>27 APELURI</t>
  </si>
  <si>
    <t>11.07.2024</t>
  </si>
  <si>
    <t>30.07.2024</t>
  </si>
  <si>
    <t>19.08.2024</t>
  </si>
  <si>
    <t>27.08.2024</t>
  </si>
  <si>
    <t>26.08.2024</t>
  </si>
  <si>
    <t>14.08.2024</t>
  </si>
  <si>
    <t>11.12.2024</t>
  </si>
  <si>
    <t>30.12.2024</t>
  </si>
  <si>
    <t>ianuarie 2025</t>
  </si>
  <si>
    <t>19.11.2024</t>
  </si>
  <si>
    <t>27.11.2024</t>
  </si>
  <si>
    <t>26.11.2024</t>
  </si>
  <si>
    <t xml:space="preserve">februarie 2025 </t>
  </si>
  <si>
    <t>29.11.2024</t>
  </si>
  <si>
    <t>14.01.2025</t>
  </si>
  <si>
    <t xml:space="preserve">C. Accesibilitate și eficacitate îmbunătățite pentru serviciile de spitalizare prelungită pentru bolile cronice </t>
  </si>
  <si>
    <t>A. proiecte strategice predefinite vaccinuri/FEDR A. proiecte strategice predefinite: genomică/FEDR -A. proiecte strategice predefinite: tratament cancer</t>
  </si>
  <si>
    <t>Investiții în infrastructura publică a unităților sanitare care furnizează servicii de  recuperare/ a unităților sanitare acuți în vederea transformării acestora în unităţi sanitare care furnizează  servicii de reabilitare/ recuperare</t>
  </si>
  <si>
    <t xml:space="preserve">Accesibilitate și eficacitate îmbunătățite pentru serviciile de spitalizare prelungită pentru bolile cronice </t>
  </si>
  <si>
    <t>Unități sanitare care tratează pacient critic - terapie intensiva nou nascuti</t>
  </si>
  <si>
    <t>Unități sanitare care tratează pacient critic - terapie intensiva adulți</t>
  </si>
  <si>
    <t>Programe dedicate cercetării și/sau utilizării clinice: ex. producție de vaccinuri, seruri și alte medicamente biologice– OIS/Implementarea de soluții de cercetare în domeniul genomică/Cercetare în domeniul bolilor netransmisibile (ex. combaterea cancerului)</t>
  </si>
  <si>
    <t>Dosarul electronic al Pacientului (E-DES)</t>
  </si>
  <si>
    <t>a)	Unități sanitare publice, de pediatrie;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</si>
  <si>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a)	Unități /structuri sanitare publice de obstetrică ginecologie;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</si>
  <si>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</si>
  <si>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</si>
  <si>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</si>
  <si>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 xml:space="preserve">INCD Medico-militară „Cantacuzino”
Parteneriat între INCD Medico-militară „Cantacuzino” și structuri relevante /Parteneriat între Institutul Național de Genomică și entități relevante ex. (institute de cercetare în genomică, alte organizații de cercetare etc, unități medicale publice, universități/ UMF, unități CDI, entități de inovare și transfer tehnologic etc)/Parteneriat între INCD FIN Horia Hulubei și structuri relevante (ex. institute oncologice, alte organizații de cercetare etc, unități medicale publice, universități/ UMF, unități CDI,  etc). </t>
  </si>
  <si>
    <t>IRO</t>
  </si>
  <si>
    <t>IOCN</t>
  </si>
  <si>
    <t>trim 3/2026</t>
  </si>
  <si>
    <t xml:space="preserve">104 APELURI </t>
  </si>
  <si>
    <t>Educatie</t>
  </si>
  <si>
    <t>Sistem unitar pentru educație timpurie incluzivă și de calitate (SU-ETIC)</t>
  </si>
  <si>
    <t>Programul național „A doua șansă” (ADS)</t>
  </si>
  <si>
    <t>Intervenții pentru învățământul terțiar - măsuri sistemice pentru prevenirea și reducerea abandonului universitar</t>
  </si>
  <si>
    <t>Practici transformaționale în consiliere școlară si orientare profesională</t>
  </si>
  <si>
    <t>Crearea universtăților deschise</t>
  </si>
  <si>
    <t>Formarea profesională inițială continuă a profesorilor din educația timpurie</t>
  </si>
  <si>
    <t>Mentorat didactic
Formarea continuă a cadrelor didactice pentru integrarea elevilor cu nevoi speciale, în special pentru unitățile de învățământ dezavantajate, rurale și izolate.</t>
  </si>
  <si>
    <t>1.b.2.Crearea unui SPO modern, flexibil, adaptat contextului socio-economic, accesibil și vizibil pentru viitor</t>
  </si>
  <si>
    <t xml:space="preserve">5.f.1. Dezvoltarea și asigurarea calității sistemului de ÎETC
5.f.3. Diversificarea și flexibilizarea serviciilor de suport socio-educațional
</t>
  </si>
  <si>
    <t>5.f.2. Diversificarea și flexibilizarea serviciilor de suport socio-educațional 
•	asigurarea materialelor educaționale pentru toți copiii antepreșcolari și preșcolari din comunitate 
•	măsuri de acompaniere în funcție de nevoi pentru copiii care aparțin grupurilor vulnerabile, inclusiv celor de etnie roma (sprijin pentru achiziționarea de îmbrăcăminte, încălțăminte, rechizite, mic mobilier specifice vârstei, transport, masuri suport pentru comunicarea în limba română, pentru copiii a căror limbă maternă este alta decât româna, pentru participarea la activități extracurriculare, precum excursii, vizionare spectacole de teatru, tabere 
programe de informare, consiliere și educație parentală pentru părinții/ reprezentanții legali/ tutorii copiilor de vârstă antepreșcolară și preșcolară</t>
  </si>
  <si>
    <t>7.e.2.Facilitarea accesului informat și a participării active la programe de educație, în acord cu interesele și competențele elevilor/studenților, cât și cu nevoile pieței muncii</t>
  </si>
  <si>
    <t>7.e.5. Promovarea dezvoltării programelor de studii terțiare de înaltă calitate, flexibile și corelate cu cerințele pieței muncii
7.e.6.Implementarea unui program pentru internaționalizarea învățământului superior</t>
  </si>
  <si>
    <t xml:space="preserve">8 .e.1. Optimizarea mecanismului de monitorizare și evaluare a politicilor publice privind formarea profesională la nivel de sistem
8.e.2. Crearea si aplicare unui mecanism privind asigurarea calității învățării la locul de muncă (WBL) și certificarea rezultatelor învățării în formarea profesională inițială pentru a crește relevanța calificărilor pentru piața muncii
8.e.5. Adaptarea serviciilor educaționale adresate elevilor și personalului didactic din ÎPT
</t>
  </si>
  <si>
    <t>9.e.1.  Dezvoltarea sistemului de asigurare a calității în formarea profesională a adulților
•	dezvoltarea și implementarea sistemelor interne de asigurare a calității de către furnizorii de formare profesională a adulților autorizați
•	dezvoltarea/îmbunătățirea capacității de monitorizare și raportare a datelor privind formarea profesională a adulților
•	formarea specialiștilor pentru asigurarea calității în formarea profesională a adulților
•	îmbunătățirea programelor de formare și a instrumentelor de evaluare, inclusiv dezvoltarea de noi instrumente de evaluare</t>
  </si>
  <si>
    <t>5.f.3. Dezvoltarea sistemului de formare inițială și continuă a cadrelor didactice pentru îngrijirea și educația timpurie a copilului</t>
  </si>
  <si>
    <t>7.e.3 Flexibilizarea și diversificarea oportunităților de formare și dezvoltare a competențelor cheie ale elevilor</t>
  </si>
  <si>
    <t>MDR+LDR</t>
  </si>
  <si>
    <t>MEAT</t>
  </si>
  <si>
    <t xml:space="preserve">ARACIP </t>
  </si>
  <si>
    <t xml:space="preserve">MMSS </t>
  </si>
  <si>
    <t xml:space="preserve">52 APELURI </t>
  </si>
  <si>
    <t>Angajarea și menținerea persoanelor cu dizabilități pe piața muncii (proiect pilot)</t>
  </si>
  <si>
    <t>Masura 7.5.2 - Centrul național pilot multifuncțional pentru persoane cu dizabilități și veterani de război</t>
  </si>
  <si>
    <t xml:space="preserve">Inovarea socială </t>
  </si>
  <si>
    <t>Antreprenoriat</t>
  </si>
  <si>
    <t>Angajare</t>
  </si>
  <si>
    <t>Componenta 1 - Servicii de asistență și suport în luarea deciziei pentru persoane fără sau cu capacitate restrânsă de exercițiu 
Componenta 2 - Dezvoltarea serviciilor de reabilitare în comunitate, prin echipe de servicii mobile (47 echipe).</t>
  </si>
  <si>
    <t>Asistive</t>
  </si>
  <si>
    <t>Formarea și asigurarea salarizării APP la nivel național și crearea și dezvoltarea la nivel național a unei baze de date relevante pentru rețeaua de APP și personalul specializat din sistem. Se vor finanța formarea profesională, salariile APP, alocații lunare de îngrijire a persoanelor cu dizabilități aflate în îngrijirea și protecția acestora, reprezentând cheltuieli lunare de locuit, hrană și echipament și cheltuielile necesare pentru crearea și dezvoltarea la nivel național a unei baze de date si a unui pachet de reglementare revizuit a APP.</t>
  </si>
  <si>
    <t xml:space="preserve">7.8.1. de formarea continuă a personalului susține întreg ansamblul de măsuri de sprijin a persoanelor cu dizabilități și componenta 7.8.2 de profesionalizare a experților în accesibilitate (standarde ocupaționale, metodologia de autorizare a evaluatorilor în accesibilitate și dezvoltarea Registrului Național al Evaluatorilor in Accesibilitate, formare, Compendiul de accesibilizare). </t>
  </si>
  <si>
    <t xml:space="preserve">platformă pentru integrarea pe piața muncii a persoanelor cu dizabilități, în baza principiilor de egalitate de șanse, nediscriminare, participare activă și incluziune socială, cu obiectivul de a valorifica sfera digitalizării și tehnologiilor asistive. Clusterul va angrena într-un proces de co-creație și design reprezentanți ai organizațiilor din mediul privat, unităților protejate autorizate, întreprinderilor sociale, mediului academic şi de cercetare, mediului asociativ și public, pentru creșterea angajabilității persoanelor cu dizabilități </t>
  </si>
  <si>
    <t>ESO4.8</t>
  </si>
  <si>
    <t xml:space="preserve">Furnizori de servicii sociale/UAT judet/UAT municipii / UAT orase / UAT comune               </t>
  </si>
  <si>
    <t>31.05.2024</t>
  </si>
  <si>
    <t>31.03.2026</t>
  </si>
  <si>
    <t>PDD Finanțarea operaţiunilor privind conservarea biodiversității pentru a îndeplini cerințele directivelor de mediu
Proiecte ETAPIZATE</t>
  </si>
  <si>
    <t>05.01.2024</t>
  </si>
  <si>
    <t xml:space="preserve"> 28.06.2024</t>
  </si>
  <si>
    <t>16.05.2024</t>
  </si>
  <si>
    <t xml:space="preserve">Iulie-2024 </t>
  </si>
  <si>
    <t xml:space="preserve">18.04.2024 </t>
  </si>
  <si>
    <t>Modificarea PDD este în proces de negociere cu CE</t>
  </si>
  <si>
    <t>29/02/2024</t>
  </si>
  <si>
    <t>15/04/2024</t>
  </si>
  <si>
    <t xml:space="preserve">33 APELURI </t>
  </si>
  <si>
    <t>26 APELURI</t>
  </si>
  <si>
    <t xml:space="preserve">255 APELURI </t>
  </si>
  <si>
    <t>Instituțiile de cult organizate conform Legii 489/2006, Academia Română) inclusiv instituțiile cinematografice și muzicale</t>
  </si>
  <si>
    <t>IMM (edituri)</t>
  </si>
  <si>
    <t>trim 3/2023</t>
  </si>
  <si>
    <t>Calendarul estimativ consolidat al lansărilor de apeluri de proiecte pentru anul 2024
- PROGRAMELE FINANȚATE ÎN CADRUL POLITICII DE COEZIUNE 2021-2027 - VERS. APRILIE 2024</t>
  </si>
  <si>
    <t>Programul Transport</t>
  </si>
  <si>
    <t>MTI - AM PT</t>
  </si>
  <si>
    <t>(P7) Dezvoltarea transportului naval și multimodal - Dezvoltarea infrastructurii de transport multimodal</t>
  </si>
  <si>
    <t xml:space="preserve">RSO3.1. Dezvoltarea unei rețele TEN-T sustenabile, reziliente în fața schimbărilor climatice, inteligente, sigure și intermodale </t>
  </si>
  <si>
    <t>3 – O Europă mai conectată prin dezvoltarea mobilității</t>
  </si>
  <si>
    <t>teritoriul României</t>
  </si>
  <si>
    <t>Operatori Portuari Privați 
Operatori de transport naval /Operatori de terminale logistice;
Unități Administrativ Teritoriale;</t>
  </si>
  <si>
    <t>(P7) Realizarea de investiții în suprastructura portuară de încărcare/ descărcare și depozitare a mărfurilor în vederea reducerii blocadei din zona porturilor românești ca urmare a blocării căilor navale din Ucraina</t>
  </si>
  <si>
    <t>Operatori portuari privați, care desfășoară activități de descărcare, încărcare, transbordare, primire şi expediere a mărfurilor din navă, la navă, în cadrul Porturilor Constanta, Galați si Giurgiu si în porturile situate de-a lungul Canalului Dunăre – Marea Neagră (inclusiv Poarta Alba – Midia – Năvodari), de-a lungul Canalului Sulina sau în porturile din zonele Midia si Mangalia (parte a Portului Constanta) aflate pe TEN-T și care au operat și operează mărfuri în special de natura celor alimentare, bunuri esențiale.</t>
  </si>
  <si>
    <t>(P8) Asistență tehnică</t>
  </si>
  <si>
    <t>ONG-uri</t>
  </si>
  <si>
    <t xml:space="preserve">3 APELURI </t>
  </si>
  <si>
    <t>311 APELURI</t>
  </si>
  <si>
    <t>Mobilitate urbană sustenabilă -UAT Orașe și Municipii din Regiunea Vest</t>
  </si>
  <si>
    <t>Sprijin pentru inovare</t>
  </si>
  <si>
    <t>Parteneriate pentru inovare</t>
  </si>
  <si>
    <t>Dezvoltare competențe</t>
  </si>
  <si>
    <t>Vouchere de inovare</t>
  </si>
  <si>
    <t>Dezvoltarea și creșterea capacităților de cercetare și inovare și adoptarea tehnologiilor avansate.</t>
  </si>
  <si>
    <t xml:space="preserve">Creșterea competitivității IMM-urilor prin inovare
</t>
  </si>
  <si>
    <t>Dezvoltarea competențelor pentru specializare inteligentă</t>
  </si>
  <si>
    <t>OP 1, RSO 1.4</t>
  </si>
  <si>
    <t>UAT Municipii Reședință de Județ, UAT Municipii din Regiunea Vest, UAT Orașe din Regiunea Vest, UAT Municipii și/sau Orașe din ITI Valea Jiului</t>
  </si>
  <si>
    <t>Competitiv</t>
  </si>
  <si>
    <t>IMM-urile din domeniile de specializare inteligentă – individual sau în parteneriat cu alte întreprinderi</t>
  </si>
  <si>
    <t>IMM-urile din domeniile de specializare inteligentă – în parteneriat cu entități de cercetare: universități, institute de cercetare, entități de transfer tehnologic sau cu întreprinderi mari</t>
  </si>
  <si>
    <t>IMM-urile din Regiunea Vest și angajații acestora din domeniile de specializare inteligentă; organizații de cercetare publice</t>
  </si>
  <si>
    <t>Mai 2025</t>
  </si>
  <si>
    <t>IMM-urile din Regiunea Vest, din domeniile de specializare inteligentă</t>
  </si>
  <si>
    <t>50  APELURI</t>
  </si>
  <si>
    <t>decembrie 2029</t>
  </si>
  <si>
    <t>Dezvoltarea și creșterea unei mobilități naționale, regionale și locale durabile, inteligente și intermodale, prin investiții în reabilitarea, modernizarea, extinderea reţelei de drumuri judeţene din regiunea Sud-Muntenia</t>
  </si>
  <si>
    <t>• Unități administrativ teritoriale Județ
• Parteneriate între Unități administrativ teritoriale Județ și Unități administrativ teritoriale Municipii/ Orașe/ Comune</t>
  </si>
  <si>
    <t>31 APELURI</t>
  </si>
  <si>
    <t>Drumuri judetene</t>
  </si>
  <si>
    <t>Competente</t>
  </si>
  <si>
    <t>Strategii Integrate de Dezvoltare Teritoriala</t>
  </si>
  <si>
    <t>Eficienta energetica</t>
  </si>
  <si>
    <t xml:space="preserve">Intensificarea creșterii durabile și a competitivității IMM-urilor și crearea de locuri de muncă în cadrul IMM-urilor, inclusiv prin investiții productive  </t>
  </si>
  <si>
    <t>Intensificarea creșterii durabile și a competitivității IMM-urilor și crearea de locuri de muncă în cadrul IMM-urilor, inclusiv prin investiții productiv</t>
  </si>
  <si>
    <t>O.S. 3.2 - Dezvoltarea și ameliorarea unei mobilități naționale, regionale și locale sustenabile, reziliente la schimbările climatice, inteligente și intermodale, inclusiv îmbunătățirea accesului la TEN-T și a mobilității transfrontaliere</t>
  </si>
  <si>
    <t>O.S. 2.1 - Promovarea eficienței energetice și reducerea emisiilor de gaze cu efect de seră</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</si>
  <si>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</si>
  <si>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O.S. 5.1 - Promovarea dezvoltării integrate și incluzive în domeniul social, economic și al mediului, precum și a culturii, a patrimoniului natural, a turismului sustenabil și a securității în zonele urbane</t>
  </si>
  <si>
    <t>O.S.5.2 - Promovarea dezvoltării locale integrate și incluzive în domeniul social, economic și al mediului, precum și a culturii, a patrimoniului natural, a turismului sustenabil și a securității în alte zone decât cele urbane</t>
  </si>
  <si>
    <t>O.S. 2.8 - Promovarea mobilității urbane multimodale sustenabile, ca parte a tranziției către o economie cu zero emisii de dioxid de carbon</t>
  </si>
  <si>
    <t>O.S 1.2 - Valorificarea avantajelor digitalizării, în beneficiul cetățenilor, al companiilor, al organizațiilor de cercetare și al autorităților publice</t>
  </si>
  <si>
    <t>O.S. 1.4 -Dezvoltarea competențelor pentru specializare inteligentă, tranziție industrială și antreprenoriat</t>
  </si>
  <si>
    <t>O.S. 2.7 - Intensificare acțiunilor de protecție și conservare a naturii, a biodiversității și a
infrastructurii verzi, inclusiv în zonele urbane,
precum și reducerea tuturor formelor de poluare</t>
  </si>
  <si>
    <t>O.S 1.1 - Dezvoltarea și creșterea capacităților de cercetare și inovare și adoptarea tehnologiilor avansate</t>
  </si>
  <si>
    <t>OS 2.7, 2.8, 5.1, 5.2</t>
  </si>
  <si>
    <t xml:space="preserve">Obiectivul Specific RSO 4.2 -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</si>
  <si>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Obiectivul Specific 5.1
Obiectivul Specific 5.2</t>
  </si>
  <si>
    <t xml:space="preserve">Obiectiv Specific RSO3.2 - Dezvoltarea și ameliorarea unei mobilități naționale, regionale și locale sustenabile, reziliente la schimbările climatice, inteligente și intermodale, inclusiv îmbunătățirea accesului la TEN-T și a mobilității transfrontaliere </t>
  </si>
  <si>
    <t>Obiectivul Specific RSO 2.1 - Promovarea eficienței energetice și reducerea emisiilor de gaze cu efect de seră</t>
  </si>
  <si>
    <t>Obiectivul Specific RSO2.8  - Promovarea mobilității urbane multimodale sustenabile, ca parte a tranziției către o economie cu zero emisii de dioxid de carbon</t>
  </si>
  <si>
    <t>Obiectivul Specific RSO 5.2  - Promovarea dezvoltării locale integrate și incluzive în domeniul social, economic și al mediului, precum și a culturii, a patrimoniului natural, a turismului sustenabil și a securității în alte zone decât cele urbane</t>
  </si>
  <si>
    <t xml:space="preserve">OP 1, O.S. 1.3 </t>
  </si>
  <si>
    <t xml:space="preserve">OP 2, O.S. 2.1 </t>
  </si>
  <si>
    <t>OP 5, O.S. 5.2</t>
  </si>
  <si>
    <t xml:space="preserve">OP 1, O.S 1.2 </t>
  </si>
  <si>
    <t>OP 2, O.S. 2.7.</t>
  </si>
  <si>
    <t>OP 1, O.S. 1.1</t>
  </si>
  <si>
    <t>OP 5, OS 5.1 si OS 5.2</t>
  </si>
  <si>
    <t>11580883.61</t>
  </si>
  <si>
    <t>Microîntreprinderi
Întreprinderi mici</t>
  </si>
  <si>
    <t>Microîntreprinderi
IMM</t>
  </si>
  <si>
    <t>• Unități administrativ teritoriale urbane</t>
  </si>
  <si>
    <t>UAT Judet/ MRJ</t>
  </si>
  <si>
    <t>Conform POR 2024-2020</t>
  </si>
  <si>
    <t>mai 2024</t>
  </si>
  <si>
    <t>decembrie 2024</t>
  </si>
  <si>
    <t>1 februarie 2024</t>
  </si>
  <si>
    <t>octombrie 2025</t>
  </si>
  <si>
    <t>februarie 2025</t>
  </si>
  <si>
    <t xml:space="preserve">31.07.2024
</t>
  </si>
  <si>
    <t>februarie 2024</t>
  </si>
  <si>
    <t>aprilie 2025</t>
  </si>
  <si>
    <t xml:space="preserve">iunie 2025
</t>
  </si>
  <si>
    <t xml:space="preserve">iulie 2024
</t>
  </si>
  <si>
    <t>29 martie 2024</t>
  </si>
  <si>
    <t xml:space="preserve">566 APELURI </t>
  </si>
  <si>
    <t>Asistență tehnică</t>
  </si>
  <si>
    <t>dezvoltarea de mecanisme în domeniul sănătății reproducerii si formarea personalului implicat în implementarea de programe de sănătatea reproducerii</t>
  </si>
  <si>
    <r>
      <t>MIPE -</t>
    </r>
    <r>
      <rPr>
        <b/>
        <sz val="16"/>
        <rFont val="Trebuchet MS"/>
        <family val="2"/>
      </rPr>
      <t xml:space="preserve"> AM PDD</t>
    </r>
  </si>
  <si>
    <t>trim 2/2024 (30 iunie 2024)</t>
  </si>
  <si>
    <t>trim 2/2024 (31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</si>
</sst>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l_e_i_-;\-* #,##0.00\ _l_e_i_-;_-* &quot;-&quot;??\ _l_e_i_-;_-@_-"/>
    <numFmt numFmtId="165" formatCode="_-* #,##0.00_-;\-* #,##0.00_-;_-* &quot;-&quot;??_-;_-@_-"/>
    <numFmt numFmtId="166" formatCode="dd\.mm\.yyyy;@"/>
    <numFmt numFmtId="167" formatCode="[$-418]mmmm\-yy;@"/>
    <numFmt numFmtId="168" formatCode="[$-418]mmm\-yy;@"/>
  </numFmts>
  <fonts count="23"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b/>
      <sz val="24"/>
      <color rgb="FF000099"/>
      <name val="Trebuchet MS"/>
      <family val="2"/>
    </font>
    <font>
      <sz val="16"/>
      <color rgb="FF000000"/>
      <name val="Trebuchet MS"/>
      <family val="2"/>
    </font>
    <font>
      <i/>
      <sz val="18"/>
      <color theme="1"/>
      <name val="Trebuchet MS"/>
      <family val="2"/>
    </font>
    <font>
      <sz val="16"/>
      <color theme="1"/>
      <name val="Trebuchet MS"/>
      <family val="2"/>
    </font>
    <font>
      <b/>
      <sz val="18"/>
      <color rgb="FFFF0000"/>
      <name val="Trebuchet MS"/>
      <family val="2"/>
    </font>
    <font>
      <sz val="16"/>
      <color rgb="FFFF0000"/>
      <name val="Trebuchet MS"/>
      <family val="2"/>
    </font>
    <font>
      <sz val="11"/>
      <color rgb="FF000000"/>
      <name val="Calibri"/>
      <family val="2"/>
      <charset val="238"/>
    </font>
    <font>
      <b/>
      <sz val="16"/>
      <name val="Trebuchet MS"/>
      <family val="2"/>
    </font>
  </fonts>
  <fills count="8">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7">
    <xf numFmtId="0" fontId="0" fillId="0" borderId="0"/>
    <xf numFmtId="0" fontId="3" fillId="0" borderId="0"/>
    <xf numFmtId="165" fontId="2"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4" fillId="0" borderId="0"/>
    <xf numFmtId="164" fontId="2"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21" fillId="0" borderId="0"/>
    <xf numFmtId="0" fontId="21" fillId="0" borderId="0"/>
  </cellStyleXfs>
  <cellXfs count="140">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8" fillId="0" borderId="0" xfId="0" applyFont="1" applyAlignment="1">
      <alignment horizontal="center" vertical="center" wrapText="1"/>
    </xf>
    <xf numFmtId="0" fontId="9" fillId="0" borderId="0" xfId="0" applyFont="1" applyAlignment="1">
      <alignment horizontal="center" vertical="center" wrapText="1"/>
    </xf>
    <xf numFmtId="3" fontId="9" fillId="0" borderId="0" xfId="0" applyNumberFormat="1" applyFont="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3" fontId="11" fillId="5" borderId="1" xfId="0" applyNumberFormat="1" applyFont="1" applyFill="1" applyBorder="1" applyAlignment="1">
      <alignment horizontal="right" vertical="center" wrapText="1"/>
    </xf>
    <xf numFmtId="0" fontId="10" fillId="0" borderId="0" xfId="0" applyFont="1" applyAlignment="1">
      <alignment horizontal="center" vertical="center" wrapText="1"/>
    </xf>
    <xf numFmtId="0" fontId="13" fillId="0" borderId="0" xfId="0" applyFont="1" applyAlignment="1">
      <alignment horizontal="center" vertical="top" wrapText="1"/>
    </xf>
    <xf numFmtId="0" fontId="9" fillId="0" borderId="0" xfId="0" applyFont="1" applyAlignment="1">
      <alignment horizontal="center" vertical="top" wrapText="1"/>
    </xf>
    <xf numFmtId="0" fontId="8" fillId="0" borderId="0" xfId="0" applyFont="1" applyAlignment="1">
      <alignment horizontal="center" vertical="top" wrapText="1"/>
    </xf>
    <xf numFmtId="0" fontId="17" fillId="0" borderId="0" xfId="0" applyFont="1" applyAlignment="1">
      <alignment horizontal="left" vertical="top"/>
    </xf>
    <xf numFmtId="0" fontId="12" fillId="0" borderId="0" xfId="0" applyFont="1" applyAlignment="1">
      <alignment horizontal="left" vertical="center"/>
    </xf>
    <xf numFmtId="0" fontId="12" fillId="0" borderId="0" xfId="0" applyFont="1" applyAlignment="1">
      <alignment horizontal="left"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3" fontId="11" fillId="5" borderId="3" xfId="0" applyNumberFormat="1" applyFont="1" applyFill="1" applyBorder="1" applyAlignment="1">
      <alignment horizontal="right" vertical="center" wrapText="1"/>
    </xf>
    <xf numFmtId="3" fontId="9" fillId="0" borderId="0" xfId="0" applyNumberFormat="1" applyFont="1" applyAlignment="1">
      <alignment horizontal="center" vertical="top" wrapText="1"/>
    </xf>
    <xf numFmtId="3" fontId="9" fillId="0" borderId="0" xfId="0" applyNumberFormat="1" applyFont="1" applyAlignment="1">
      <alignment horizontal="right" vertical="center" wrapText="1"/>
    </xf>
    <xf numFmtId="0" fontId="12" fillId="0" borderId="0" xfId="0" applyFont="1" applyAlignment="1">
      <alignment horizontal="right" vertical="center" wrapText="1"/>
    </xf>
    <xf numFmtId="164" fontId="7" fillId="0" borderId="1" xfId="7" applyFont="1" applyFill="1" applyBorder="1" applyAlignment="1">
      <alignment horizontal="center" vertical="center"/>
    </xf>
    <xf numFmtId="164" fontId="7" fillId="0" borderId="9" xfId="7" applyFont="1" applyFill="1" applyBorder="1" applyAlignment="1">
      <alignment horizontal="center" vertical="center" wrapText="1"/>
    </xf>
    <xf numFmtId="164" fontId="7" fillId="0" borderId="1" xfId="7" applyFont="1" applyFill="1" applyBorder="1" applyAlignment="1">
      <alignment horizontal="center" vertical="center" wrapText="1"/>
    </xf>
    <xf numFmtId="4" fontId="7" fillId="0" borderId="1" xfId="2" applyNumberFormat="1" applyFont="1" applyFill="1" applyBorder="1" applyAlignment="1">
      <alignment horizontal="right" vertical="center"/>
    </xf>
    <xf numFmtId="0" fontId="9" fillId="7" borderId="0" xfId="0" applyFont="1" applyFill="1" applyAlignment="1">
      <alignment horizontal="center" vertical="center" wrapText="1"/>
    </xf>
    <xf numFmtId="0" fontId="13" fillId="7" borderId="0" xfId="0" applyFont="1" applyFill="1" applyAlignment="1">
      <alignment horizontal="center" vertical="top" wrapText="1"/>
    </xf>
    <xf numFmtId="0" fontId="10" fillId="7" borderId="0" xfId="0" applyFont="1" applyFill="1" applyAlignment="1">
      <alignment horizontal="center" vertical="center" wrapText="1"/>
    </xf>
    <xf numFmtId="0" fontId="19" fillId="7" borderId="0" xfId="0" applyFont="1" applyFill="1" applyAlignment="1">
      <alignment horizontal="center" vertical="center" wrapText="1"/>
    </xf>
    <xf numFmtId="3" fontId="19" fillId="7" borderId="0" xfId="0" applyNumberFormat="1" applyFont="1" applyFill="1" applyAlignment="1">
      <alignment horizontal="center" vertical="center" wrapText="1"/>
    </xf>
    <xf numFmtId="0" fontId="9" fillId="7" borderId="0" xfId="0" applyFont="1" applyFill="1" applyAlignment="1">
      <alignment horizontal="center" vertical="top" wrapText="1"/>
    </xf>
    <xf numFmtId="0" fontId="15" fillId="0" borderId="0" xfId="0" applyFont="1" applyAlignment="1">
      <alignment horizontal="center" vertical="center" wrapText="1"/>
    </xf>
    <xf numFmtId="0" fontId="0" fillId="0" borderId="0" xfId="0"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3" fontId="7" fillId="0" borderId="1" xfId="7" applyNumberFormat="1" applyFont="1" applyFill="1" applyBorder="1" applyAlignment="1" applyProtection="1">
      <alignment horizontal="right" vertical="center" wrapText="1"/>
      <protection locked="0"/>
    </xf>
    <xf numFmtId="3" fontId="7" fillId="0" borderId="1" xfId="0" applyNumberFormat="1" applyFont="1" applyBorder="1" applyAlignment="1">
      <alignment horizontal="right" vertical="center" wrapText="1"/>
    </xf>
    <xf numFmtId="166" fontId="7" fillId="0" borderId="1" xfId="0" applyNumberFormat="1"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20" fillId="0" borderId="0" xfId="0" applyFont="1" applyAlignment="1">
      <alignment horizontal="center" vertical="center" wrapText="1"/>
    </xf>
    <xf numFmtId="0" fontId="11" fillId="0" borderId="0" xfId="0" applyFont="1" applyAlignment="1">
      <alignment horizontal="center" vertical="center" wrapText="1"/>
    </xf>
    <xf numFmtId="166" fontId="16" fillId="0" borderId="1" xfId="0" applyNumberFormat="1" applyFont="1" applyBorder="1" applyAlignment="1" applyProtection="1">
      <alignment horizontal="center" vertical="center" wrapText="1"/>
      <protection locked="0"/>
    </xf>
    <xf numFmtId="166"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3" fontId="7" fillId="0" borderId="0" xfId="0" applyNumberFormat="1" applyFont="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49" fontId="7" fillId="0" borderId="9" xfId="0" applyNumberFormat="1" applyFont="1" applyBorder="1" applyAlignment="1">
      <alignment horizontal="center" vertical="center" wrapText="1"/>
    </xf>
    <xf numFmtId="3" fontId="7" fillId="0" borderId="9" xfId="0" applyNumberFormat="1" applyFont="1" applyBorder="1" applyAlignment="1">
      <alignment horizontal="right" vertical="center"/>
    </xf>
    <xf numFmtId="166" fontId="7" fillId="0" borderId="9" xfId="0" applyNumberFormat="1" applyFont="1" applyBorder="1" applyAlignment="1" applyProtection="1">
      <alignment horizontal="center" vertical="center" wrapText="1"/>
      <protection locked="0"/>
    </xf>
    <xf numFmtId="49" fontId="7" fillId="0" borderId="1" xfId="0" applyNumberFormat="1" applyFont="1" applyBorder="1" applyAlignment="1">
      <alignment horizontal="center" vertical="center" wrapText="1"/>
    </xf>
    <xf numFmtId="3" fontId="7" fillId="0" borderId="1" xfId="0" applyNumberFormat="1" applyFont="1" applyBorder="1" applyAlignment="1">
      <alignment horizontal="right" vertical="center"/>
    </xf>
    <xf numFmtId="166" fontId="7" fillId="0" borderId="1" xfId="0" applyNumberFormat="1" applyFont="1" applyBorder="1" applyAlignment="1" applyProtection="1">
      <alignment horizontal="center" vertical="center"/>
      <protection locked="0"/>
    </xf>
    <xf numFmtId="166" fontId="7" fillId="0" borderId="1" xfId="5" applyNumberFormat="1" applyFont="1" applyBorder="1" applyAlignment="1">
      <alignment horizontal="center" vertical="center" wrapText="1"/>
    </xf>
    <xf numFmtId="3" fontId="11" fillId="0" borderId="0" xfId="0" applyNumberFormat="1" applyFont="1" applyAlignment="1">
      <alignment horizontal="right" vertical="center" wrapText="1"/>
    </xf>
    <xf numFmtId="166" fontId="9" fillId="0" borderId="0" xfId="0" applyNumberFormat="1" applyFont="1" applyAlignment="1">
      <alignment horizontal="center" vertical="center" wrapText="1"/>
    </xf>
    <xf numFmtId="166" fontId="9" fillId="0" borderId="0" xfId="0" applyNumberFormat="1" applyFont="1" applyAlignment="1">
      <alignment horizontal="center" vertical="center"/>
    </xf>
    <xf numFmtId="166" fontId="0" fillId="0" borderId="0" xfId="0" applyNumberFormat="1" applyAlignment="1">
      <alignment horizontal="center" vertical="center" wrapText="1"/>
    </xf>
    <xf numFmtId="166" fontId="8" fillId="0" borderId="0" xfId="0" applyNumberFormat="1" applyFont="1" applyAlignment="1">
      <alignment horizontal="center" vertical="center" wrapText="1"/>
    </xf>
    <xf numFmtId="166" fontId="8" fillId="0" borderId="0" xfId="0" applyNumberFormat="1" applyFont="1" applyAlignment="1">
      <alignment horizontal="center" vertical="center"/>
    </xf>
    <xf numFmtId="166" fontId="8" fillId="4" borderId="1"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xf>
    <xf numFmtId="166" fontId="7" fillId="0" borderId="1" xfId="0" applyNumberFormat="1" applyFont="1" applyBorder="1" applyAlignment="1">
      <alignment horizontal="center" vertical="center"/>
    </xf>
    <xf numFmtId="166" fontId="8" fillId="5" borderId="1" xfId="0" applyNumberFormat="1" applyFont="1" applyFill="1" applyBorder="1" applyAlignment="1">
      <alignment horizontal="center" vertical="center" wrapText="1"/>
    </xf>
    <xf numFmtId="166" fontId="8" fillId="5" borderId="1" xfId="0" applyNumberFormat="1" applyFont="1" applyFill="1" applyBorder="1" applyAlignment="1">
      <alignment horizontal="center" vertical="center"/>
    </xf>
    <xf numFmtId="166" fontId="8" fillId="5" borderId="3" xfId="0" applyNumberFormat="1" applyFont="1" applyFill="1" applyBorder="1" applyAlignment="1">
      <alignment horizontal="center" vertical="center" wrapText="1"/>
    </xf>
    <xf numFmtId="166" fontId="8" fillId="5" borderId="3" xfId="0" applyNumberFormat="1" applyFont="1" applyFill="1" applyBorder="1" applyAlignment="1">
      <alignment horizontal="center" vertical="center"/>
    </xf>
    <xf numFmtId="166" fontId="9" fillId="0" borderId="0" xfId="0" applyNumberFormat="1" applyFont="1" applyAlignment="1">
      <alignment horizontal="center" vertical="top" wrapText="1"/>
    </xf>
    <xf numFmtId="166" fontId="9" fillId="0" borderId="0" xfId="0" applyNumberFormat="1" applyFont="1" applyAlignment="1">
      <alignment horizontal="center" vertical="top"/>
    </xf>
    <xf numFmtId="166" fontId="7" fillId="0" borderId="1" xfId="5" quotePrefix="1" applyNumberFormat="1" applyFont="1" applyBorder="1" applyAlignment="1">
      <alignment horizontal="center" vertical="center" wrapText="1"/>
    </xf>
    <xf numFmtId="166" fontId="7" fillId="0" borderId="1" xfId="0" quotePrefix="1" applyNumberFormat="1" applyFont="1" applyBorder="1" applyAlignment="1" applyProtection="1">
      <alignment horizontal="center" vertical="center"/>
      <protection locked="0"/>
    </xf>
    <xf numFmtId="15" fontId="7" fillId="0" borderId="1" xfId="0"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6" fontId="18"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wrapText="1"/>
      <protection locked="0"/>
    </xf>
    <xf numFmtId="167" fontId="7" fillId="0" borderId="1" xfId="5"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168" fontId="8" fillId="0" borderId="1" xfId="0" applyNumberFormat="1" applyFont="1" applyBorder="1" applyAlignment="1">
      <alignment horizontal="center" vertical="center"/>
    </xf>
    <xf numFmtId="168" fontId="8" fillId="0" borderId="1" xfId="5" applyNumberFormat="1" applyFont="1" applyBorder="1" applyAlignment="1">
      <alignment horizontal="center" vertical="center" wrapText="1"/>
    </xf>
    <xf numFmtId="17" fontId="8" fillId="0" borderId="1" xfId="0" applyNumberFormat="1" applyFont="1" applyBorder="1" applyAlignment="1">
      <alignment horizontal="center" vertical="center"/>
    </xf>
    <xf numFmtId="167" fontId="8" fillId="0" borderId="1" xfId="5" applyNumberFormat="1" applyFont="1" applyBorder="1" applyAlignment="1">
      <alignment horizontal="center" vertical="center" wrapText="1"/>
    </xf>
    <xf numFmtId="0" fontId="7" fillId="0" borderId="8" xfId="0" applyFont="1" applyBorder="1" applyAlignment="1">
      <alignment horizontal="center" vertical="center" wrapText="1"/>
    </xf>
    <xf numFmtId="0" fontId="0" fillId="0" borderId="0" xfId="0" applyAlignment="1">
      <alignment horizontal="right" vertical="center" wrapText="1"/>
    </xf>
    <xf numFmtId="0" fontId="7" fillId="0" borderId="1"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166" fontId="7" fillId="0" borderId="10" xfId="0" applyNumberFormat="1" applyFont="1" applyBorder="1" applyAlignment="1" applyProtection="1">
      <alignment horizontal="center" vertical="center" wrapText="1"/>
      <protection locked="0"/>
    </xf>
    <xf numFmtId="167" fontId="7" fillId="0" borderId="1" xfId="0" applyNumberFormat="1" applyFont="1" applyBorder="1" applyAlignment="1">
      <alignment horizontal="center" vertical="center" wrapText="1"/>
    </xf>
    <xf numFmtId="167" fontId="7" fillId="0" borderId="10" xfId="5" applyNumberFormat="1" applyFont="1" applyBorder="1" applyAlignment="1">
      <alignment horizontal="center" vertical="center" wrapText="1"/>
    </xf>
    <xf numFmtId="0" fontId="7" fillId="0" borderId="1" xfId="0" applyFont="1" applyBorder="1" applyAlignment="1">
      <alignment vertical="center" wrapText="1"/>
    </xf>
    <xf numFmtId="167" fontId="7" fillId="0" borderId="1" xfId="0" applyNumberFormat="1" applyFont="1" applyBorder="1" applyAlignment="1" applyProtection="1">
      <alignment horizontal="center" vertical="center" wrapText="1"/>
      <protection locked="0"/>
    </xf>
    <xf numFmtId="2" fontId="7" fillId="0" borderId="1" xfId="5" applyNumberFormat="1" applyFont="1" applyBorder="1" applyAlignment="1">
      <alignment horizontal="center" vertical="center" wrapText="1"/>
    </xf>
    <xf numFmtId="49" fontId="7" fillId="0" borderId="1" xfId="5"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 fontId="7" fillId="0" borderId="0" xfId="0" applyNumberFormat="1" applyFont="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3" fontId="7" fillId="0" borderId="15" xfId="0" applyNumberFormat="1" applyFont="1" applyBorder="1" applyAlignment="1">
      <alignment horizontal="center" vertical="center" wrapText="1"/>
    </xf>
    <xf numFmtId="3" fontId="7" fillId="0" borderId="16" xfId="0" applyNumberFormat="1" applyFont="1" applyBorder="1" applyAlignment="1">
      <alignment horizontal="center" vertical="center" wrapText="1"/>
    </xf>
    <xf numFmtId="166" fontId="14" fillId="6" borderId="5" xfId="0" applyNumberFormat="1" applyFont="1" applyFill="1" applyBorder="1" applyAlignment="1">
      <alignment horizontal="center" vertical="center" wrapText="1"/>
    </xf>
    <xf numFmtId="166" fontId="14" fillId="6" borderId="9" xfId="0" applyNumberFormat="1" applyFont="1" applyFill="1" applyBorder="1" applyAlignment="1">
      <alignment horizontal="center" vertical="center" wrapText="1"/>
    </xf>
    <xf numFmtId="167" fontId="7" fillId="0" borderId="9" xfId="0" applyNumberFormat="1" applyFont="1" applyBorder="1" applyAlignment="1">
      <alignment horizontal="center" vertical="center" wrapText="1"/>
    </xf>
    <xf numFmtId="167" fontId="7" fillId="0" borderId="10" xfId="0" applyNumberFormat="1" applyFont="1" applyBorder="1" applyAlignment="1">
      <alignment horizontal="center" vertical="center" wrapText="1"/>
    </xf>
    <xf numFmtId="3" fontId="7" fillId="0" borderId="9" xfId="0" applyNumberFormat="1" applyFont="1" applyBorder="1" applyAlignment="1">
      <alignment horizontal="right" vertical="center" wrapText="1"/>
    </xf>
    <xf numFmtId="0" fontId="0" fillId="0" borderId="11" xfId="0" applyBorder="1" applyAlignment="1">
      <alignment horizontal="right"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14" fillId="6" borderId="4"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9" xfId="0" applyFont="1" applyFill="1" applyBorder="1" applyAlignment="1">
      <alignment horizontal="center" vertical="center" wrapText="1"/>
    </xf>
    <xf numFmtId="3" fontId="14" fillId="6" borderId="5" xfId="0" applyNumberFormat="1" applyFont="1" applyFill="1" applyBorder="1" applyAlignment="1">
      <alignment horizontal="center" vertical="center" wrapText="1"/>
    </xf>
    <xf numFmtId="3" fontId="14" fillId="6" borderId="9"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3" fontId="11" fillId="4" borderId="1" xfId="0" applyNumberFormat="1" applyFont="1" applyFill="1" applyBorder="1" applyAlignment="1">
      <alignment horizontal="right" vertical="center" wrapText="1"/>
    </xf>
  </cellXfs>
  <cellStyles count="17">
    <cellStyle name="Comma" xfId="7" builtinId="3"/>
    <cellStyle name="Comma 2" xfId="2" xr:uid="{00000000-0005-0000-0000-000001000000}"/>
    <cellStyle name="Comma 3" xfId="4" xr:uid="{00000000-0005-0000-0000-000002000000}"/>
    <cellStyle name="Comma 3 2" xfId="10" xr:uid="{00000000-0005-0000-0000-000003000000}"/>
    <cellStyle name="Currency 10 3 2 5" xfId="16" xr:uid="{833FE528-46BE-4BD6-8106-1A9C49F33B57}"/>
    <cellStyle name="Normal" xfId="0" builtinId="0"/>
    <cellStyle name="Normal 2" xfId="1" xr:uid="{00000000-0005-0000-0000-000005000000}"/>
    <cellStyle name="Normal 2 2" xfId="11" xr:uid="{00000000-0005-0000-0000-000006000000}"/>
    <cellStyle name="Normal 2 2 2" xfId="6" xr:uid="{00000000-0005-0000-0000-000007000000}"/>
    <cellStyle name="Normal 2 3 3 2" xfId="8" xr:uid="{00000000-0005-0000-0000-000008000000}"/>
    <cellStyle name="Normal 2 3 3 2 2" xfId="12" xr:uid="{00000000-0005-0000-0000-000009000000}"/>
    <cellStyle name="Normal 2 3 5 2 3 2 2" xfId="5" xr:uid="{00000000-0005-0000-0000-00000A000000}"/>
    <cellStyle name="Normal 26 2" xfId="3" xr:uid="{00000000-0005-0000-0000-00000B000000}"/>
    <cellStyle name="Normal 26 2 2" xfId="9" xr:uid="{00000000-0005-0000-0000-00000C000000}"/>
    <cellStyle name="Normal 26 2 2 2" xfId="13" xr:uid="{00000000-0005-0000-0000-00000D000000}"/>
    <cellStyle name="Normal 26 2 3" xfId="14" xr:uid="{00000000-0005-0000-0000-00000E000000}"/>
    <cellStyle name="Normal 3" xfId="15" xr:uid="{C883AE20-4FBF-4968-BDC2-23D48385528D}"/>
  </cellStyles>
  <dxfs count="1">
    <dxf>
      <numFmt numFmtId="1" formatCode="0"/>
    </dxf>
  </dxfs>
  <tableStyles count="0" defaultTableStyle="TableStyleMedium2" defaultPivotStyle="PivotStyleLight16"/>
  <colors>
    <mruColors>
      <color rgb="FFC0A6C1"/>
      <color rgb="FF006600"/>
      <color rgb="FF66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apeluri 2024_centralizat aprilie  2024_final site.xlsx]Sheet1Pivot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121511296"/>
        <c:axId val="121513088"/>
      </c:barChart>
      <c:catAx>
        <c:axId val="12151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13088"/>
        <c:crosses val="autoZero"/>
        <c:auto val="1"/>
        <c:lblAlgn val="ctr"/>
        <c:lblOffset val="100"/>
        <c:noMultiLvlLbl val="0"/>
      </c:catAx>
      <c:valAx>
        <c:axId val="121513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11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apeluri 2024_centralizat aprilie  2024_final site.xlsx]Sheet1Pivot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121530624"/>
        <c:axId val="121536512"/>
      </c:barChart>
      <c:catAx>
        <c:axId val="121530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36512"/>
        <c:crosses val="autoZero"/>
        <c:auto val="1"/>
        <c:lblAlgn val="ctr"/>
        <c:lblOffset val="100"/>
        <c:noMultiLvlLbl val="0"/>
      </c:catAx>
      <c:valAx>
        <c:axId val="121536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30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8</xdr:col>
      <xdr:colOff>170090</xdr:colOff>
      <xdr:row>4</xdr:row>
      <xdr:rowOff>666997</xdr:rowOff>
    </xdr:to>
    <xdr:pic>
      <xdr:nvPicPr>
        <xdr:cNvPr id="2" name="Picture 1">
          <a:extLst>
            <a:ext uri="{FF2B5EF4-FFF2-40B4-BE49-F238E27FC236}">
              <a16:creationId xmlns:a16="http://schemas.microsoft.com/office/drawing/2014/main" id="{86AE5717-999B-4493-AACC-3D546DA6D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8980" y="0"/>
          <a:ext cx="12342087" cy="14654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2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4"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57"/>
  <sheetViews>
    <sheetView tabSelected="1" view="pageBreakPreview" zoomScale="40" zoomScaleNormal="40" zoomScaleSheetLayoutView="40" workbookViewId="0">
      <pane xSplit="1" ySplit="9" topLeftCell="B10" activePane="bottomRight" state="frozen"/>
      <selection pane="topRight" activeCell="B1" sqref="B1"/>
      <selection pane="bottomLeft" activeCell="A7" sqref="A7"/>
      <selection pane="bottomRight" activeCell="P593" sqref="P593"/>
    </sheetView>
  </sheetViews>
  <sheetFormatPr defaultColWidth="9.140625" defaultRowHeight="50.1" customHeight="1" x14ac:dyDescent="0.25"/>
  <cols>
    <col min="1" max="1" width="12.7109375" style="25" customWidth="1"/>
    <col min="2" max="2" width="15.42578125" style="26" customWidth="1"/>
    <col min="3" max="4" width="35.42578125" style="25" customWidth="1"/>
    <col min="5" max="5" width="26" style="25" customWidth="1"/>
    <col min="6" max="6" width="43" style="25" customWidth="1"/>
    <col min="7" max="7" width="46.28515625" style="18" customWidth="1"/>
    <col min="8" max="8" width="26.5703125" style="18" customWidth="1"/>
    <col min="9" max="9" width="29.42578125" style="18" customWidth="1"/>
    <col min="10" max="10" width="34.42578125" style="35" customWidth="1"/>
    <col min="11" max="11" width="35.85546875" style="35" bestFit="1" customWidth="1"/>
    <col min="12" max="12" width="16" style="18" customWidth="1"/>
    <col min="13" max="13" width="73.42578125" style="25" customWidth="1"/>
    <col min="14" max="14" width="28" style="25" customWidth="1"/>
    <col min="15" max="15" width="36.85546875" style="85" customWidth="1"/>
    <col min="16" max="16" width="35.28515625" style="86" customWidth="1"/>
    <col min="17" max="17" width="9.140625" style="25"/>
    <col min="18" max="18" width="23.5703125" style="46" customWidth="1"/>
    <col min="19" max="19" width="23.28515625" style="46" customWidth="1"/>
    <col min="20" max="20" width="22.28515625" style="46" bestFit="1" customWidth="1"/>
    <col min="21" max="21" width="21.28515625" style="25" bestFit="1" customWidth="1"/>
    <col min="22" max="16384" width="9.140625" style="25"/>
  </cols>
  <sheetData>
    <row r="1" spans="2:20" s="18" customFormat="1" ht="50.1" hidden="1" customHeight="1" x14ac:dyDescent="0.25">
      <c r="B1" s="17"/>
      <c r="J1" s="35"/>
      <c r="K1" s="35"/>
      <c r="O1" s="73"/>
      <c r="P1" s="74"/>
      <c r="R1" s="41"/>
      <c r="S1" s="41"/>
      <c r="T1" s="41"/>
    </row>
    <row r="2" spans="2:20" s="18" customFormat="1" ht="50.1" hidden="1" customHeight="1" x14ac:dyDescent="0.25">
      <c r="B2" s="17"/>
      <c r="J2" s="35"/>
      <c r="K2" s="35"/>
      <c r="O2" s="73"/>
      <c r="P2" s="74"/>
      <c r="R2" s="41"/>
      <c r="S2" s="41"/>
      <c r="T2" s="41"/>
    </row>
    <row r="3" spans="2:20" s="18" customFormat="1" ht="60.75" hidden="1" customHeight="1" x14ac:dyDescent="0.25">
      <c r="B3" s="17"/>
      <c r="D3" s="130" t="s">
        <v>390</v>
      </c>
      <c r="E3" s="131"/>
      <c r="F3" s="131"/>
      <c r="G3" s="131"/>
      <c r="H3" s="131"/>
      <c r="I3" s="131"/>
      <c r="J3" s="131"/>
      <c r="K3" s="131"/>
      <c r="L3" s="131"/>
      <c r="M3" s="131"/>
      <c r="N3" s="131"/>
      <c r="O3" s="131"/>
      <c r="P3" s="74"/>
      <c r="R3" s="41"/>
      <c r="S3" s="41"/>
      <c r="T3" s="41"/>
    </row>
    <row r="4" spans="2:20" s="18" customFormat="1" ht="60.75" customHeight="1" x14ac:dyDescent="0.25">
      <c r="B4" s="17"/>
      <c r="D4" s="47"/>
      <c r="E4" s="48"/>
      <c r="F4" s="48"/>
      <c r="G4" s="48"/>
      <c r="H4" s="48"/>
      <c r="I4" s="48"/>
      <c r="J4" s="105"/>
      <c r="K4" s="105"/>
      <c r="L4" s="48"/>
      <c r="M4" s="48"/>
      <c r="N4" s="48"/>
      <c r="O4" s="75"/>
      <c r="P4" s="74"/>
      <c r="R4" s="41"/>
      <c r="S4" s="41"/>
      <c r="T4" s="41"/>
    </row>
    <row r="5" spans="2:20" s="18" customFormat="1" ht="60.75" customHeight="1" x14ac:dyDescent="0.25">
      <c r="B5" s="17"/>
      <c r="D5" s="47"/>
      <c r="E5" s="48"/>
      <c r="F5" s="48"/>
      <c r="G5" s="48"/>
      <c r="H5" s="48"/>
      <c r="I5" s="48"/>
      <c r="J5" s="105"/>
      <c r="K5" s="105"/>
      <c r="L5" s="48"/>
      <c r="M5" s="48"/>
      <c r="N5" s="48"/>
      <c r="O5" s="75"/>
      <c r="P5" s="74"/>
      <c r="R5" s="41"/>
      <c r="S5" s="41"/>
      <c r="T5" s="41"/>
    </row>
    <row r="6" spans="2:20" s="18" customFormat="1" ht="60.75" customHeight="1" x14ac:dyDescent="0.25">
      <c r="B6" s="130" t="s">
        <v>1561</v>
      </c>
      <c r="C6" s="130"/>
      <c r="D6" s="130"/>
      <c r="E6" s="130"/>
      <c r="F6" s="130"/>
      <c r="G6" s="130"/>
      <c r="H6" s="130"/>
      <c r="I6" s="130"/>
      <c r="J6" s="130"/>
      <c r="K6" s="130"/>
      <c r="L6" s="130"/>
      <c r="M6" s="130"/>
      <c r="N6" s="130"/>
      <c r="O6" s="130"/>
      <c r="P6" s="130"/>
      <c r="R6" s="41"/>
      <c r="S6" s="41"/>
      <c r="T6" s="41"/>
    </row>
    <row r="7" spans="2:20" s="18" customFormat="1" ht="50.1" customHeight="1" thickBot="1" x14ac:dyDescent="0.3">
      <c r="B7" s="58"/>
      <c r="C7" s="58"/>
      <c r="D7" s="58"/>
      <c r="E7" s="58"/>
      <c r="F7" s="58"/>
      <c r="G7" s="58"/>
      <c r="H7" s="58"/>
      <c r="I7" s="58"/>
      <c r="J7" s="72"/>
      <c r="K7" s="72"/>
      <c r="L7" s="58"/>
      <c r="M7" s="58"/>
      <c r="N7" s="58"/>
      <c r="O7" s="76"/>
      <c r="P7" s="77"/>
    </row>
    <row r="8" spans="2:20" s="18" customFormat="1" ht="69.75" customHeight="1" x14ac:dyDescent="0.25">
      <c r="B8" s="132" t="s">
        <v>0</v>
      </c>
      <c r="C8" s="134" t="s">
        <v>4</v>
      </c>
      <c r="D8" s="134" t="s">
        <v>191</v>
      </c>
      <c r="E8" s="134" t="s">
        <v>1</v>
      </c>
      <c r="F8" s="134" t="s">
        <v>2</v>
      </c>
      <c r="G8" s="134" t="s">
        <v>3</v>
      </c>
      <c r="H8" s="134" t="s">
        <v>19</v>
      </c>
      <c r="I8" s="134" t="s">
        <v>21</v>
      </c>
      <c r="J8" s="136" t="s">
        <v>23</v>
      </c>
      <c r="K8" s="136" t="s">
        <v>24</v>
      </c>
      <c r="L8" s="134" t="s">
        <v>25</v>
      </c>
      <c r="M8" s="134" t="s">
        <v>22</v>
      </c>
      <c r="N8" s="134" t="s">
        <v>20</v>
      </c>
      <c r="O8" s="124" t="s">
        <v>331</v>
      </c>
      <c r="P8" s="124" t="s">
        <v>332</v>
      </c>
      <c r="R8" s="41"/>
      <c r="S8" s="41"/>
      <c r="T8" s="41"/>
    </row>
    <row r="9" spans="2:20" s="24" customFormat="1" ht="94.5" customHeight="1" x14ac:dyDescent="0.25">
      <c r="B9" s="133"/>
      <c r="C9" s="135"/>
      <c r="D9" s="135"/>
      <c r="E9" s="135"/>
      <c r="F9" s="135"/>
      <c r="G9" s="135"/>
      <c r="H9" s="135"/>
      <c r="I9" s="135"/>
      <c r="J9" s="137"/>
      <c r="K9" s="137"/>
      <c r="L9" s="135"/>
      <c r="M9" s="135"/>
      <c r="N9" s="135"/>
      <c r="O9" s="125"/>
      <c r="P9" s="125"/>
      <c r="R9" s="42"/>
      <c r="S9" s="42"/>
      <c r="T9" s="42"/>
    </row>
    <row r="10" spans="2:20" s="55" customFormat="1" ht="45" customHeight="1" x14ac:dyDescent="0.25">
      <c r="B10" s="49">
        <v>1</v>
      </c>
      <c r="C10" s="50" t="s">
        <v>206</v>
      </c>
      <c r="D10" s="50" t="s">
        <v>1388</v>
      </c>
      <c r="E10" s="50" t="s">
        <v>7</v>
      </c>
      <c r="F10" s="51" t="s">
        <v>391</v>
      </c>
      <c r="G10" s="51" t="s">
        <v>392</v>
      </c>
      <c r="H10" s="50" t="s">
        <v>393</v>
      </c>
      <c r="I10" s="50" t="s">
        <v>55</v>
      </c>
      <c r="J10" s="52">
        <v>18000000</v>
      </c>
      <c r="K10" s="53">
        <v>15300000</v>
      </c>
      <c r="L10" s="50" t="s">
        <v>32</v>
      </c>
      <c r="M10" s="106" t="s">
        <v>394</v>
      </c>
      <c r="N10" s="50" t="s">
        <v>33</v>
      </c>
      <c r="O10" s="54" t="s">
        <v>314</v>
      </c>
      <c r="P10" s="70" t="s">
        <v>1378</v>
      </c>
    </row>
    <row r="11" spans="2:20" s="55" customFormat="1" ht="45" customHeight="1" x14ac:dyDescent="0.25">
      <c r="B11" s="49">
        <f>B10+1</f>
        <v>2</v>
      </c>
      <c r="C11" s="50" t="s">
        <v>206</v>
      </c>
      <c r="D11" s="50" t="s">
        <v>1388</v>
      </c>
      <c r="E11" s="50" t="s">
        <v>7</v>
      </c>
      <c r="F11" s="51" t="s">
        <v>396</v>
      </c>
      <c r="G11" s="51" t="s">
        <v>397</v>
      </c>
      <c r="H11" s="50" t="s">
        <v>393</v>
      </c>
      <c r="I11" s="50" t="s">
        <v>55</v>
      </c>
      <c r="J11" s="52">
        <v>32600000</v>
      </c>
      <c r="K11" s="53">
        <v>27710000</v>
      </c>
      <c r="L11" s="50" t="s">
        <v>32</v>
      </c>
      <c r="M11" s="106" t="s">
        <v>398</v>
      </c>
      <c r="N11" s="50" t="s">
        <v>250</v>
      </c>
      <c r="O11" s="54" t="s">
        <v>314</v>
      </c>
      <c r="P11" s="70" t="s">
        <v>316</v>
      </c>
    </row>
    <row r="12" spans="2:20" s="55" customFormat="1" ht="45" customHeight="1" x14ac:dyDescent="0.25">
      <c r="B12" s="49">
        <f t="shared" ref="B12:B38" si="0">B11+1</f>
        <v>3</v>
      </c>
      <c r="C12" s="50" t="s">
        <v>206</v>
      </c>
      <c r="D12" s="50" t="s">
        <v>1388</v>
      </c>
      <c r="E12" s="50" t="s">
        <v>399</v>
      </c>
      <c r="F12" s="51" t="s">
        <v>400</v>
      </c>
      <c r="G12" s="51" t="s">
        <v>401</v>
      </c>
      <c r="H12" s="50" t="s">
        <v>402</v>
      </c>
      <c r="I12" s="50" t="s">
        <v>55</v>
      </c>
      <c r="J12" s="52">
        <v>78500000</v>
      </c>
      <c r="K12" s="53">
        <v>66725000</v>
      </c>
      <c r="L12" s="50" t="s">
        <v>32</v>
      </c>
      <c r="M12" s="106" t="s">
        <v>403</v>
      </c>
      <c r="N12" s="50" t="s">
        <v>251</v>
      </c>
      <c r="O12" s="71" t="s">
        <v>314</v>
      </c>
      <c r="P12" s="70" t="s">
        <v>316</v>
      </c>
    </row>
    <row r="13" spans="2:20" s="55" customFormat="1" ht="45" customHeight="1" x14ac:dyDescent="0.25">
      <c r="B13" s="49">
        <f t="shared" si="0"/>
        <v>4</v>
      </c>
      <c r="C13" s="50" t="s">
        <v>206</v>
      </c>
      <c r="D13" s="50" t="s">
        <v>1388</v>
      </c>
      <c r="E13" s="50" t="s">
        <v>7</v>
      </c>
      <c r="F13" s="51" t="s">
        <v>404</v>
      </c>
      <c r="G13" s="51" t="s">
        <v>405</v>
      </c>
      <c r="H13" s="50" t="s">
        <v>393</v>
      </c>
      <c r="I13" s="50" t="s">
        <v>55</v>
      </c>
      <c r="J13" s="52">
        <v>6000000</v>
      </c>
      <c r="K13" s="53">
        <v>5100000</v>
      </c>
      <c r="L13" s="50" t="s">
        <v>32</v>
      </c>
      <c r="M13" s="106" t="s">
        <v>252</v>
      </c>
      <c r="N13" s="50" t="s">
        <v>251</v>
      </c>
      <c r="O13" s="87" t="s">
        <v>1380</v>
      </c>
      <c r="P13" s="70" t="s">
        <v>316</v>
      </c>
    </row>
    <row r="14" spans="2:20" s="55" customFormat="1" ht="45" customHeight="1" x14ac:dyDescent="0.25">
      <c r="B14" s="49">
        <f t="shared" si="0"/>
        <v>5</v>
      </c>
      <c r="C14" s="50" t="s">
        <v>206</v>
      </c>
      <c r="D14" s="50" t="s">
        <v>1388</v>
      </c>
      <c r="E14" s="50" t="s">
        <v>7</v>
      </c>
      <c r="F14" s="51" t="s">
        <v>1370</v>
      </c>
      <c r="G14" s="51" t="s">
        <v>406</v>
      </c>
      <c r="H14" s="50" t="s">
        <v>393</v>
      </c>
      <c r="I14" s="50" t="s">
        <v>55</v>
      </c>
      <c r="J14" s="52">
        <v>600000</v>
      </c>
      <c r="K14" s="53">
        <v>510000</v>
      </c>
      <c r="L14" s="50" t="s">
        <v>32</v>
      </c>
      <c r="M14" s="106" t="s">
        <v>252</v>
      </c>
      <c r="N14" s="50" t="s">
        <v>251</v>
      </c>
      <c r="O14" s="71" t="s">
        <v>315</v>
      </c>
      <c r="P14" s="70" t="s">
        <v>316</v>
      </c>
    </row>
    <row r="15" spans="2:20" s="55" customFormat="1" ht="45" customHeight="1" x14ac:dyDescent="0.25">
      <c r="B15" s="49">
        <f t="shared" si="0"/>
        <v>6</v>
      </c>
      <c r="C15" s="50" t="s">
        <v>206</v>
      </c>
      <c r="D15" s="50" t="s">
        <v>1388</v>
      </c>
      <c r="E15" s="50" t="s">
        <v>7</v>
      </c>
      <c r="F15" s="51" t="s">
        <v>407</v>
      </c>
      <c r="G15" s="51" t="s">
        <v>408</v>
      </c>
      <c r="H15" s="50" t="s">
        <v>393</v>
      </c>
      <c r="I15" s="50" t="s">
        <v>55</v>
      </c>
      <c r="J15" s="52">
        <v>12000000</v>
      </c>
      <c r="K15" s="53">
        <v>10200000</v>
      </c>
      <c r="L15" s="50" t="s">
        <v>32</v>
      </c>
      <c r="M15" s="106" t="s">
        <v>409</v>
      </c>
      <c r="N15" s="50" t="s">
        <v>251</v>
      </c>
      <c r="O15" s="71" t="s">
        <v>410</v>
      </c>
      <c r="P15" s="70" t="s">
        <v>1381</v>
      </c>
    </row>
    <row r="16" spans="2:20" s="55" customFormat="1" ht="45" customHeight="1" x14ac:dyDescent="0.25">
      <c r="B16" s="49">
        <f t="shared" si="0"/>
        <v>7</v>
      </c>
      <c r="C16" s="50" t="s">
        <v>206</v>
      </c>
      <c r="D16" s="50" t="s">
        <v>1388</v>
      </c>
      <c r="E16" s="50" t="s">
        <v>412</v>
      </c>
      <c r="F16" s="51" t="s">
        <v>413</v>
      </c>
      <c r="G16" s="51" t="s">
        <v>414</v>
      </c>
      <c r="H16" s="50" t="s">
        <v>411</v>
      </c>
      <c r="I16" s="50" t="s">
        <v>55</v>
      </c>
      <c r="J16" s="52">
        <v>30000000</v>
      </c>
      <c r="K16" s="53">
        <v>25500000</v>
      </c>
      <c r="L16" s="50" t="s">
        <v>32</v>
      </c>
      <c r="M16" s="106" t="s">
        <v>252</v>
      </c>
      <c r="N16" s="50" t="s">
        <v>251</v>
      </c>
      <c r="O16" s="71" t="s">
        <v>316</v>
      </c>
      <c r="P16" s="70" t="s">
        <v>395</v>
      </c>
    </row>
    <row r="17" spans="2:16" s="55" customFormat="1" ht="45" customHeight="1" x14ac:dyDescent="0.25">
      <c r="B17" s="49">
        <f t="shared" si="0"/>
        <v>8</v>
      </c>
      <c r="C17" s="50" t="s">
        <v>206</v>
      </c>
      <c r="D17" s="50" t="s">
        <v>1388</v>
      </c>
      <c r="E17" s="50" t="s">
        <v>6</v>
      </c>
      <c r="F17" s="51" t="s">
        <v>415</v>
      </c>
      <c r="G17" s="51" t="s">
        <v>415</v>
      </c>
      <c r="H17" s="50" t="s">
        <v>411</v>
      </c>
      <c r="I17" s="50" t="s">
        <v>55</v>
      </c>
      <c r="J17" s="52">
        <v>150765836</v>
      </c>
      <c r="K17" s="53">
        <v>128150961</v>
      </c>
      <c r="L17" s="50" t="s">
        <v>32</v>
      </c>
      <c r="M17" s="106" t="s">
        <v>252</v>
      </c>
      <c r="N17" s="50" t="s">
        <v>33</v>
      </c>
      <c r="O17" s="71" t="s">
        <v>314</v>
      </c>
      <c r="P17" s="70" t="s">
        <v>1378</v>
      </c>
    </row>
    <row r="18" spans="2:16" s="55" customFormat="1" ht="45" customHeight="1" x14ac:dyDescent="0.25">
      <c r="B18" s="49">
        <f t="shared" si="0"/>
        <v>9</v>
      </c>
      <c r="C18" s="50" t="s">
        <v>206</v>
      </c>
      <c r="D18" s="50" t="s">
        <v>1388</v>
      </c>
      <c r="E18" s="50" t="s">
        <v>6</v>
      </c>
      <c r="F18" s="51" t="s">
        <v>416</v>
      </c>
      <c r="G18" s="51" t="s">
        <v>417</v>
      </c>
      <c r="H18" s="50" t="s">
        <v>411</v>
      </c>
      <c r="I18" s="50" t="s">
        <v>55</v>
      </c>
      <c r="J18" s="52">
        <v>6234164</v>
      </c>
      <c r="K18" s="53">
        <v>5299039.3999999994</v>
      </c>
      <c r="L18" s="50" t="s">
        <v>32</v>
      </c>
      <c r="M18" s="106" t="s">
        <v>252</v>
      </c>
      <c r="N18" s="50" t="s">
        <v>250</v>
      </c>
      <c r="O18" s="71" t="s">
        <v>418</v>
      </c>
      <c r="P18" s="70" t="s">
        <v>435</v>
      </c>
    </row>
    <row r="19" spans="2:16" s="55" customFormat="1" ht="45" customHeight="1" x14ac:dyDescent="0.25">
      <c r="B19" s="49">
        <f>B18+1</f>
        <v>10</v>
      </c>
      <c r="C19" s="50" t="s">
        <v>206</v>
      </c>
      <c r="D19" s="50" t="s">
        <v>1388</v>
      </c>
      <c r="E19" s="50" t="s">
        <v>9</v>
      </c>
      <c r="F19" s="51" t="s">
        <v>419</v>
      </c>
      <c r="G19" s="51" t="s">
        <v>38</v>
      </c>
      <c r="H19" s="50" t="s">
        <v>420</v>
      </c>
      <c r="I19" s="50" t="s">
        <v>55</v>
      </c>
      <c r="J19" s="52">
        <v>37931995</v>
      </c>
      <c r="K19" s="53">
        <v>32242195.75</v>
      </c>
      <c r="L19" s="50" t="s">
        <v>32</v>
      </c>
      <c r="M19" s="106" t="s">
        <v>253</v>
      </c>
      <c r="N19" s="50" t="s">
        <v>250</v>
      </c>
      <c r="O19" s="88" t="s">
        <v>1380</v>
      </c>
      <c r="P19" s="88" t="s">
        <v>1382</v>
      </c>
    </row>
    <row r="20" spans="2:16" s="57" customFormat="1" ht="45" customHeight="1" x14ac:dyDescent="0.25">
      <c r="B20" s="49">
        <f t="shared" si="0"/>
        <v>11</v>
      </c>
      <c r="C20" s="50" t="s">
        <v>206</v>
      </c>
      <c r="D20" s="50" t="s">
        <v>1388</v>
      </c>
      <c r="E20" s="50" t="s">
        <v>9</v>
      </c>
      <c r="F20" s="51" t="s">
        <v>421</v>
      </c>
      <c r="G20" s="51" t="s">
        <v>38</v>
      </c>
      <c r="H20" s="50" t="s">
        <v>422</v>
      </c>
      <c r="I20" s="50" t="s">
        <v>55</v>
      </c>
      <c r="J20" s="52">
        <v>8400195</v>
      </c>
      <c r="K20" s="53">
        <v>7140165.75</v>
      </c>
      <c r="L20" s="50" t="s">
        <v>32</v>
      </c>
      <c r="M20" s="106" t="s">
        <v>150</v>
      </c>
      <c r="N20" s="50" t="s">
        <v>251</v>
      </c>
      <c r="O20" s="88" t="s">
        <v>1380</v>
      </c>
      <c r="P20" s="88" t="s">
        <v>1382</v>
      </c>
    </row>
    <row r="21" spans="2:16" s="55" customFormat="1" ht="45" customHeight="1" x14ac:dyDescent="0.25">
      <c r="B21" s="49">
        <f t="shared" si="0"/>
        <v>12</v>
      </c>
      <c r="C21" s="50" t="s">
        <v>206</v>
      </c>
      <c r="D21" s="50" t="s">
        <v>1388</v>
      </c>
      <c r="E21" s="50" t="s">
        <v>9</v>
      </c>
      <c r="F21" s="51" t="s">
        <v>423</v>
      </c>
      <c r="G21" s="51" t="s">
        <v>38</v>
      </c>
      <c r="H21" s="50" t="s">
        <v>422</v>
      </c>
      <c r="I21" s="50" t="s">
        <v>55</v>
      </c>
      <c r="J21" s="52">
        <v>5413902</v>
      </c>
      <c r="K21" s="53">
        <v>4601816.7</v>
      </c>
      <c r="L21" s="50" t="s">
        <v>32</v>
      </c>
      <c r="M21" s="106" t="s">
        <v>424</v>
      </c>
      <c r="N21" s="50" t="s">
        <v>250</v>
      </c>
      <c r="O21" s="71" t="s">
        <v>418</v>
      </c>
      <c r="P21" s="70" t="s">
        <v>435</v>
      </c>
    </row>
    <row r="22" spans="2:16" s="55" customFormat="1" ht="45" customHeight="1" x14ac:dyDescent="0.25">
      <c r="B22" s="49">
        <f t="shared" si="0"/>
        <v>13</v>
      </c>
      <c r="C22" s="50" t="s">
        <v>206</v>
      </c>
      <c r="D22" s="50" t="s">
        <v>1388</v>
      </c>
      <c r="E22" s="50" t="s">
        <v>9</v>
      </c>
      <c r="F22" s="51" t="s">
        <v>1371</v>
      </c>
      <c r="G22" s="51" t="s">
        <v>38</v>
      </c>
      <c r="H22" s="50" t="s">
        <v>422</v>
      </c>
      <c r="I22" s="50" t="s">
        <v>55</v>
      </c>
      <c r="J22" s="52">
        <v>103218391</v>
      </c>
      <c r="K22" s="53">
        <v>87735632</v>
      </c>
      <c r="L22" s="50" t="s">
        <v>32</v>
      </c>
      <c r="M22" s="106" t="s">
        <v>253</v>
      </c>
      <c r="N22" s="50" t="s">
        <v>250</v>
      </c>
      <c r="O22" s="71" t="s">
        <v>437</v>
      </c>
      <c r="P22" s="70" t="s">
        <v>314</v>
      </c>
    </row>
    <row r="23" spans="2:16" s="55" customFormat="1" ht="45" customHeight="1" x14ac:dyDescent="0.25">
      <c r="B23" s="49">
        <f t="shared" si="0"/>
        <v>14</v>
      </c>
      <c r="C23" s="50" t="s">
        <v>206</v>
      </c>
      <c r="D23" s="50" t="s">
        <v>1388</v>
      </c>
      <c r="E23" s="50" t="s">
        <v>9</v>
      </c>
      <c r="F23" s="51" t="s">
        <v>425</v>
      </c>
      <c r="G23" s="51" t="s">
        <v>38</v>
      </c>
      <c r="H23" s="50" t="s">
        <v>422</v>
      </c>
      <c r="I23" s="50" t="s">
        <v>55</v>
      </c>
      <c r="J23" s="52">
        <v>23849977</v>
      </c>
      <c r="K23" s="53">
        <v>20272480.449999999</v>
      </c>
      <c r="L23" s="50" t="s">
        <v>32</v>
      </c>
      <c r="M23" s="106" t="s">
        <v>150</v>
      </c>
      <c r="N23" s="50" t="s">
        <v>251</v>
      </c>
      <c r="O23" s="54" t="s">
        <v>1379</v>
      </c>
      <c r="P23" s="70" t="s">
        <v>395</v>
      </c>
    </row>
    <row r="24" spans="2:16" s="55" customFormat="1" ht="45" customHeight="1" x14ac:dyDescent="0.25">
      <c r="B24" s="49">
        <f t="shared" si="0"/>
        <v>15</v>
      </c>
      <c r="C24" s="50" t="s">
        <v>206</v>
      </c>
      <c r="D24" s="50" t="s">
        <v>1388</v>
      </c>
      <c r="E24" s="50" t="s">
        <v>9</v>
      </c>
      <c r="F24" s="51" t="s">
        <v>426</v>
      </c>
      <c r="G24" s="51" t="s">
        <v>38</v>
      </c>
      <c r="H24" s="50" t="s">
        <v>422</v>
      </c>
      <c r="I24" s="50" t="s">
        <v>55</v>
      </c>
      <c r="J24" s="52">
        <v>125898600</v>
      </c>
      <c r="K24" s="53">
        <v>107013810</v>
      </c>
      <c r="L24" s="50" t="s">
        <v>32</v>
      </c>
      <c r="M24" s="106" t="s">
        <v>427</v>
      </c>
      <c r="N24" s="50" t="s">
        <v>251</v>
      </c>
      <c r="O24" s="54" t="s">
        <v>1379</v>
      </c>
      <c r="P24" s="70" t="s">
        <v>395</v>
      </c>
    </row>
    <row r="25" spans="2:16" s="55" customFormat="1" ht="45" customHeight="1" x14ac:dyDescent="0.25">
      <c r="B25" s="49">
        <f t="shared" si="0"/>
        <v>16</v>
      </c>
      <c r="C25" s="50" t="s">
        <v>206</v>
      </c>
      <c r="D25" s="50" t="s">
        <v>1388</v>
      </c>
      <c r="E25" s="50" t="s">
        <v>428</v>
      </c>
      <c r="F25" s="51" t="s">
        <v>429</v>
      </c>
      <c r="G25" s="51" t="s">
        <v>430</v>
      </c>
      <c r="H25" s="50" t="s">
        <v>431</v>
      </c>
      <c r="I25" s="50" t="s">
        <v>55</v>
      </c>
      <c r="J25" s="52">
        <v>55611153</v>
      </c>
      <c r="K25" s="53">
        <v>47269480.049999997</v>
      </c>
      <c r="L25" s="50" t="s">
        <v>32</v>
      </c>
      <c r="M25" s="106" t="s">
        <v>253</v>
      </c>
      <c r="N25" s="50" t="s">
        <v>250</v>
      </c>
      <c r="O25" s="54" t="s">
        <v>1379</v>
      </c>
      <c r="P25" s="70" t="s">
        <v>395</v>
      </c>
    </row>
    <row r="26" spans="2:16" s="55" customFormat="1" ht="45" customHeight="1" x14ac:dyDescent="0.25">
      <c r="B26" s="49">
        <f t="shared" si="0"/>
        <v>17</v>
      </c>
      <c r="C26" s="50" t="s">
        <v>206</v>
      </c>
      <c r="D26" s="50" t="s">
        <v>1388</v>
      </c>
      <c r="E26" s="50" t="s">
        <v>428</v>
      </c>
      <c r="F26" s="51" t="s">
        <v>432</v>
      </c>
      <c r="G26" s="51" t="s">
        <v>430</v>
      </c>
      <c r="H26" s="50" t="s">
        <v>431</v>
      </c>
      <c r="I26" s="50" t="s">
        <v>55</v>
      </c>
      <c r="J26" s="52">
        <v>12315317</v>
      </c>
      <c r="K26" s="53">
        <v>10468019.449999999</v>
      </c>
      <c r="L26" s="50" t="s">
        <v>32</v>
      </c>
      <c r="M26" s="106" t="s">
        <v>150</v>
      </c>
      <c r="N26" s="50" t="s">
        <v>251</v>
      </c>
      <c r="O26" s="54" t="s">
        <v>314</v>
      </c>
      <c r="P26" s="70" t="s">
        <v>395</v>
      </c>
    </row>
    <row r="27" spans="2:16" s="55" customFormat="1" ht="45" customHeight="1" x14ac:dyDescent="0.25">
      <c r="B27" s="49">
        <f t="shared" si="0"/>
        <v>18</v>
      </c>
      <c r="C27" s="50" t="s">
        <v>206</v>
      </c>
      <c r="D27" s="50" t="s">
        <v>1388</v>
      </c>
      <c r="E27" s="50" t="s">
        <v>12</v>
      </c>
      <c r="F27" s="51" t="s">
        <v>433</v>
      </c>
      <c r="G27" s="51" t="s">
        <v>56</v>
      </c>
      <c r="H27" s="50" t="s">
        <v>434</v>
      </c>
      <c r="I27" s="50" t="s">
        <v>55</v>
      </c>
      <c r="J27" s="52">
        <v>61420146</v>
      </c>
      <c r="K27" s="53">
        <v>52207124.100000001</v>
      </c>
      <c r="L27" s="50" t="s">
        <v>32</v>
      </c>
      <c r="M27" s="106" t="s">
        <v>424</v>
      </c>
      <c r="N27" s="50" t="s">
        <v>250</v>
      </c>
      <c r="O27" s="54" t="s">
        <v>418</v>
      </c>
      <c r="P27" s="70" t="s">
        <v>435</v>
      </c>
    </row>
    <row r="28" spans="2:16" s="57" customFormat="1" ht="45" customHeight="1" x14ac:dyDescent="0.25">
      <c r="B28" s="49">
        <f>B27+1</f>
        <v>19</v>
      </c>
      <c r="C28" s="50" t="s">
        <v>206</v>
      </c>
      <c r="D28" s="50" t="s">
        <v>1388</v>
      </c>
      <c r="E28" s="50" t="s">
        <v>12</v>
      </c>
      <c r="F28" s="51" t="s">
        <v>436</v>
      </c>
      <c r="G28" s="51" t="s">
        <v>56</v>
      </c>
      <c r="H28" s="50" t="s">
        <v>434</v>
      </c>
      <c r="I28" s="50" t="s">
        <v>55</v>
      </c>
      <c r="J28" s="52">
        <v>47178633</v>
      </c>
      <c r="K28" s="53">
        <v>40101838.049999997</v>
      </c>
      <c r="L28" s="50" t="s">
        <v>32</v>
      </c>
      <c r="M28" s="106" t="s">
        <v>150</v>
      </c>
      <c r="N28" s="50" t="s">
        <v>251</v>
      </c>
      <c r="O28" s="54" t="s">
        <v>316</v>
      </c>
      <c r="P28" s="70" t="s">
        <v>1383</v>
      </c>
    </row>
    <row r="29" spans="2:16" s="55" customFormat="1" ht="45" customHeight="1" x14ac:dyDescent="0.25">
      <c r="B29" s="49">
        <f t="shared" si="0"/>
        <v>20</v>
      </c>
      <c r="C29" s="50" t="s">
        <v>206</v>
      </c>
      <c r="D29" s="50" t="s">
        <v>1388</v>
      </c>
      <c r="E29" s="50" t="s">
        <v>10</v>
      </c>
      <c r="F29" s="51" t="s">
        <v>1372</v>
      </c>
      <c r="G29" s="51" t="s">
        <v>1373</v>
      </c>
      <c r="H29" s="50" t="s">
        <v>1374</v>
      </c>
      <c r="I29" s="50" t="s">
        <v>55</v>
      </c>
      <c r="J29" s="52">
        <v>181875294</v>
      </c>
      <c r="K29" s="53">
        <v>154594000</v>
      </c>
      <c r="L29" s="50" t="s">
        <v>32</v>
      </c>
      <c r="M29" s="106" t="s">
        <v>1375</v>
      </c>
      <c r="N29" s="50" t="s">
        <v>250</v>
      </c>
      <c r="O29" s="54" t="s">
        <v>418</v>
      </c>
      <c r="P29" s="70" t="s">
        <v>395</v>
      </c>
    </row>
    <row r="30" spans="2:16" s="55" customFormat="1" ht="45" customHeight="1" x14ac:dyDescent="0.25">
      <c r="B30" s="49">
        <f t="shared" si="0"/>
        <v>21</v>
      </c>
      <c r="C30" s="50" t="s">
        <v>206</v>
      </c>
      <c r="D30" s="50" t="s">
        <v>1388</v>
      </c>
      <c r="E30" s="50" t="s">
        <v>5</v>
      </c>
      <c r="F30" s="51" t="s">
        <v>438</v>
      </c>
      <c r="G30" s="51" t="s">
        <v>57</v>
      </c>
      <c r="H30" s="50" t="s">
        <v>439</v>
      </c>
      <c r="I30" s="50" t="s">
        <v>55</v>
      </c>
      <c r="J30" s="52">
        <v>31986005</v>
      </c>
      <c r="K30" s="53">
        <v>20790903.25</v>
      </c>
      <c r="L30" s="50" t="s">
        <v>32</v>
      </c>
      <c r="M30" s="106" t="s">
        <v>424</v>
      </c>
      <c r="N30" s="50" t="s">
        <v>250</v>
      </c>
      <c r="O30" s="54" t="s">
        <v>418</v>
      </c>
      <c r="P30" s="70" t="s">
        <v>435</v>
      </c>
    </row>
    <row r="31" spans="2:16" s="55" customFormat="1" ht="45" customHeight="1" x14ac:dyDescent="0.25">
      <c r="B31" s="49">
        <f>B30+1</f>
        <v>22</v>
      </c>
      <c r="C31" s="50" t="s">
        <v>206</v>
      </c>
      <c r="D31" s="50" t="s">
        <v>1388</v>
      </c>
      <c r="E31" s="50" t="s">
        <v>5</v>
      </c>
      <c r="F31" s="51" t="s">
        <v>440</v>
      </c>
      <c r="G31" s="51" t="s">
        <v>57</v>
      </c>
      <c r="H31" s="50" t="s">
        <v>439</v>
      </c>
      <c r="I31" s="50" t="s">
        <v>55</v>
      </c>
      <c r="J31" s="52">
        <v>11717356</v>
      </c>
      <c r="K31" s="53">
        <v>7616281.4000000004</v>
      </c>
      <c r="L31" s="50" t="s">
        <v>32</v>
      </c>
      <c r="M31" s="106" t="s">
        <v>150</v>
      </c>
      <c r="N31" s="50" t="s">
        <v>251</v>
      </c>
      <c r="O31" s="54" t="s">
        <v>314</v>
      </c>
      <c r="P31" s="70" t="s">
        <v>395</v>
      </c>
    </row>
    <row r="32" spans="2:16" s="57" customFormat="1" ht="45" customHeight="1" x14ac:dyDescent="0.25">
      <c r="B32" s="49">
        <f t="shared" si="0"/>
        <v>23</v>
      </c>
      <c r="C32" s="50" t="s">
        <v>206</v>
      </c>
      <c r="D32" s="50" t="s">
        <v>1388</v>
      </c>
      <c r="E32" s="50" t="s">
        <v>5</v>
      </c>
      <c r="F32" s="51" t="s">
        <v>441</v>
      </c>
      <c r="G32" s="51" t="s">
        <v>57</v>
      </c>
      <c r="H32" s="50" t="s">
        <v>442</v>
      </c>
      <c r="I32" s="50" t="s">
        <v>55</v>
      </c>
      <c r="J32" s="52">
        <v>61231910</v>
      </c>
      <c r="K32" s="53">
        <v>39800741.5</v>
      </c>
      <c r="L32" s="50" t="s">
        <v>32</v>
      </c>
      <c r="M32" s="106" t="s">
        <v>443</v>
      </c>
      <c r="N32" s="50" t="s">
        <v>251</v>
      </c>
      <c r="O32" s="88" t="s">
        <v>1380</v>
      </c>
      <c r="P32" s="70" t="s">
        <v>395</v>
      </c>
    </row>
    <row r="33" spans="2:16" s="55" customFormat="1" ht="45" customHeight="1" x14ac:dyDescent="0.25">
      <c r="B33" s="49">
        <f t="shared" si="0"/>
        <v>24</v>
      </c>
      <c r="C33" s="50" t="s">
        <v>206</v>
      </c>
      <c r="D33" s="50" t="s">
        <v>1388</v>
      </c>
      <c r="E33" s="50" t="s">
        <v>5</v>
      </c>
      <c r="F33" s="51" t="s">
        <v>444</v>
      </c>
      <c r="G33" s="51" t="s">
        <v>57</v>
      </c>
      <c r="H33" s="50" t="s">
        <v>439</v>
      </c>
      <c r="I33" s="50" t="s">
        <v>55</v>
      </c>
      <c r="J33" s="52">
        <v>16307699</v>
      </c>
      <c r="K33" s="53">
        <v>10600004.35</v>
      </c>
      <c r="L33" s="50" t="s">
        <v>32</v>
      </c>
      <c r="M33" s="106" t="s">
        <v>138</v>
      </c>
      <c r="N33" s="50" t="s">
        <v>251</v>
      </c>
      <c r="O33" s="54" t="s">
        <v>316</v>
      </c>
      <c r="P33" s="70" t="s">
        <v>1383</v>
      </c>
    </row>
    <row r="34" spans="2:16" s="57" customFormat="1" ht="45" customHeight="1" x14ac:dyDescent="0.25">
      <c r="B34" s="49">
        <f t="shared" si="0"/>
        <v>25</v>
      </c>
      <c r="C34" s="50" t="s">
        <v>206</v>
      </c>
      <c r="D34" s="50" t="s">
        <v>1388</v>
      </c>
      <c r="E34" s="50" t="s">
        <v>13</v>
      </c>
      <c r="F34" s="51" t="s">
        <v>445</v>
      </c>
      <c r="G34" s="51" t="s">
        <v>58</v>
      </c>
      <c r="H34" s="50" t="s">
        <v>446</v>
      </c>
      <c r="I34" s="50" t="s">
        <v>55</v>
      </c>
      <c r="J34" s="52">
        <v>43770600</v>
      </c>
      <c r="K34" s="53">
        <v>37205010</v>
      </c>
      <c r="L34" s="50" t="s">
        <v>32</v>
      </c>
      <c r="M34" s="106" t="s">
        <v>424</v>
      </c>
      <c r="N34" s="50" t="s">
        <v>250</v>
      </c>
      <c r="O34" s="54" t="s">
        <v>418</v>
      </c>
      <c r="P34" s="70" t="s">
        <v>435</v>
      </c>
    </row>
    <row r="35" spans="2:16" s="55" customFormat="1" ht="45" customHeight="1" x14ac:dyDescent="0.25">
      <c r="B35" s="49">
        <f t="shared" si="0"/>
        <v>26</v>
      </c>
      <c r="C35" s="50" t="s">
        <v>206</v>
      </c>
      <c r="D35" s="50" t="s">
        <v>1388</v>
      </c>
      <c r="E35" s="50" t="s">
        <v>13</v>
      </c>
      <c r="F35" s="51" t="s">
        <v>1376</v>
      </c>
      <c r="G35" s="51" t="s">
        <v>58</v>
      </c>
      <c r="H35" s="50" t="s">
        <v>446</v>
      </c>
      <c r="I35" s="50" t="s">
        <v>55</v>
      </c>
      <c r="J35" s="52">
        <v>63990201</v>
      </c>
      <c r="K35" s="53">
        <v>54391671</v>
      </c>
      <c r="L35" s="50" t="s">
        <v>32</v>
      </c>
      <c r="M35" s="106" t="s">
        <v>1377</v>
      </c>
      <c r="N35" s="50" t="s">
        <v>250</v>
      </c>
      <c r="O35" s="54" t="s">
        <v>418</v>
      </c>
      <c r="P35" s="70" t="s">
        <v>395</v>
      </c>
    </row>
    <row r="36" spans="2:16" s="55" customFormat="1" ht="45" customHeight="1" x14ac:dyDescent="0.25">
      <c r="B36" s="49">
        <f t="shared" si="0"/>
        <v>27</v>
      </c>
      <c r="C36" s="50" t="s">
        <v>206</v>
      </c>
      <c r="D36" s="50" t="s">
        <v>1388</v>
      </c>
      <c r="E36" s="50" t="s">
        <v>13</v>
      </c>
      <c r="F36" s="51" t="s">
        <v>447</v>
      </c>
      <c r="G36" s="51" t="s">
        <v>58</v>
      </c>
      <c r="H36" s="50" t="s">
        <v>446</v>
      </c>
      <c r="I36" s="50" t="s">
        <v>55</v>
      </c>
      <c r="J36" s="52">
        <v>25562866</v>
      </c>
      <c r="K36" s="53">
        <v>21728436.099999998</v>
      </c>
      <c r="L36" s="50" t="s">
        <v>32</v>
      </c>
      <c r="M36" s="106" t="s">
        <v>149</v>
      </c>
      <c r="N36" s="50" t="s">
        <v>251</v>
      </c>
      <c r="O36" s="87" t="s">
        <v>1380</v>
      </c>
      <c r="P36" s="70" t="s">
        <v>395</v>
      </c>
    </row>
    <row r="37" spans="2:16" s="55" customFormat="1" ht="45" customHeight="1" x14ac:dyDescent="0.25">
      <c r="B37" s="49">
        <f t="shared" si="0"/>
        <v>28</v>
      </c>
      <c r="C37" s="50" t="s">
        <v>206</v>
      </c>
      <c r="D37" s="50" t="s">
        <v>1388</v>
      </c>
      <c r="E37" s="50" t="s">
        <v>13</v>
      </c>
      <c r="F37" s="51" t="s">
        <v>448</v>
      </c>
      <c r="G37" s="51" t="s">
        <v>58</v>
      </c>
      <c r="H37" s="50" t="s">
        <v>446</v>
      </c>
      <c r="I37" s="50" t="s">
        <v>55</v>
      </c>
      <c r="J37" s="52">
        <v>19831892</v>
      </c>
      <c r="K37" s="53">
        <v>16857108.199999999</v>
      </c>
      <c r="L37" s="50" t="s">
        <v>32</v>
      </c>
      <c r="M37" s="106" t="s">
        <v>150</v>
      </c>
      <c r="N37" s="50" t="s">
        <v>251</v>
      </c>
      <c r="O37" s="87" t="s">
        <v>1380</v>
      </c>
      <c r="P37" s="70" t="s">
        <v>395</v>
      </c>
    </row>
    <row r="38" spans="2:16" s="57" customFormat="1" ht="45" customHeight="1" x14ac:dyDescent="0.25">
      <c r="B38" s="49">
        <f t="shared" si="0"/>
        <v>29</v>
      </c>
      <c r="C38" s="50" t="s">
        <v>206</v>
      </c>
      <c r="D38" s="50" t="s">
        <v>1388</v>
      </c>
      <c r="E38" s="50" t="s">
        <v>236</v>
      </c>
      <c r="F38" s="51" t="s">
        <v>236</v>
      </c>
      <c r="G38" s="51" t="s">
        <v>308</v>
      </c>
      <c r="H38" s="50" t="s">
        <v>309</v>
      </c>
      <c r="I38" s="50" t="s">
        <v>55</v>
      </c>
      <c r="J38" s="52">
        <v>23384149</v>
      </c>
      <c r="K38" s="53">
        <v>19876526.649999999</v>
      </c>
      <c r="L38" s="50" t="s">
        <v>32</v>
      </c>
      <c r="M38" s="106" t="s">
        <v>311</v>
      </c>
      <c r="N38" s="50" t="s">
        <v>310</v>
      </c>
      <c r="O38" s="54" t="s">
        <v>418</v>
      </c>
      <c r="P38" s="70" t="s">
        <v>1384</v>
      </c>
    </row>
    <row r="39" spans="2:16" s="58" customFormat="1" ht="45" customHeight="1" x14ac:dyDescent="0.25">
      <c r="B39" s="138">
        <v>29</v>
      </c>
      <c r="C39" s="20" t="s">
        <v>206</v>
      </c>
      <c r="D39" s="20" t="s">
        <v>192</v>
      </c>
      <c r="E39" s="20" t="s">
        <v>1385</v>
      </c>
      <c r="F39" s="20"/>
      <c r="G39" s="20"/>
      <c r="H39" s="20"/>
      <c r="I39" s="20"/>
      <c r="J39" s="139">
        <f>SUM(J10:J38)</f>
        <v>1295596281</v>
      </c>
      <c r="K39" s="139">
        <f>SUM(K10:K38)</f>
        <v>1077008245.1500001</v>
      </c>
      <c r="L39" s="20"/>
      <c r="M39" s="20"/>
      <c r="N39" s="20"/>
      <c r="O39" s="78"/>
      <c r="P39" s="79"/>
    </row>
    <row r="40" spans="2:16" s="55" customFormat="1" ht="45" customHeight="1" x14ac:dyDescent="0.25">
      <c r="B40" s="49">
        <v>1</v>
      </c>
      <c r="C40" s="50" t="s">
        <v>207</v>
      </c>
      <c r="D40" s="50" t="s">
        <v>193</v>
      </c>
      <c r="E40" s="50" t="s">
        <v>7</v>
      </c>
      <c r="F40" s="51" t="s">
        <v>995</v>
      </c>
      <c r="G40" s="51" t="s">
        <v>996</v>
      </c>
      <c r="H40" s="50" t="s">
        <v>139</v>
      </c>
      <c r="I40" s="50" t="s">
        <v>59</v>
      </c>
      <c r="J40" s="52">
        <v>2000000</v>
      </c>
      <c r="K40" s="52">
        <v>1700000</v>
      </c>
      <c r="L40" s="50" t="s">
        <v>32</v>
      </c>
      <c r="M40" s="50" t="s">
        <v>997</v>
      </c>
      <c r="N40" s="50" t="s">
        <v>27</v>
      </c>
      <c r="O40" s="90">
        <v>45566</v>
      </c>
      <c r="P40" s="90">
        <v>45658</v>
      </c>
    </row>
    <row r="41" spans="2:16" s="55" customFormat="1" ht="45" customHeight="1" x14ac:dyDescent="0.25">
      <c r="B41" s="49">
        <v>2</v>
      </c>
      <c r="C41" s="50" t="s">
        <v>207</v>
      </c>
      <c r="D41" s="50" t="s">
        <v>193</v>
      </c>
      <c r="E41" s="50" t="s">
        <v>7</v>
      </c>
      <c r="F41" s="51" t="s">
        <v>998</v>
      </c>
      <c r="G41" s="51" t="s">
        <v>999</v>
      </c>
      <c r="H41" s="50" t="s">
        <v>139</v>
      </c>
      <c r="I41" s="50" t="s">
        <v>59</v>
      </c>
      <c r="J41" s="52">
        <v>37026853</v>
      </c>
      <c r="K41" s="52">
        <v>31472825</v>
      </c>
      <c r="L41" s="50" t="s">
        <v>32</v>
      </c>
      <c r="M41" s="50" t="s">
        <v>1000</v>
      </c>
      <c r="N41" s="50" t="s">
        <v>27</v>
      </c>
      <c r="O41" s="90">
        <v>45566</v>
      </c>
      <c r="P41" s="90">
        <v>45748</v>
      </c>
    </row>
    <row r="42" spans="2:16" s="55" customFormat="1" ht="45" customHeight="1" x14ac:dyDescent="0.25">
      <c r="B42" s="49">
        <v>3</v>
      </c>
      <c r="C42" s="50" t="s">
        <v>207</v>
      </c>
      <c r="D42" s="50" t="s">
        <v>193</v>
      </c>
      <c r="E42" s="50" t="s">
        <v>7</v>
      </c>
      <c r="F42" s="51" t="s">
        <v>1001</v>
      </c>
      <c r="G42" s="51" t="s">
        <v>1002</v>
      </c>
      <c r="H42" s="50" t="s">
        <v>139</v>
      </c>
      <c r="I42" s="50" t="s">
        <v>59</v>
      </c>
      <c r="J42" s="52">
        <v>10370365</v>
      </c>
      <c r="K42" s="52">
        <v>8814810</v>
      </c>
      <c r="L42" s="50" t="s">
        <v>32</v>
      </c>
      <c r="M42" s="50" t="s">
        <v>1003</v>
      </c>
      <c r="N42" s="50" t="s">
        <v>27</v>
      </c>
      <c r="O42" s="90">
        <v>45566</v>
      </c>
      <c r="P42" s="90">
        <v>45658</v>
      </c>
    </row>
    <row r="43" spans="2:16" s="55" customFormat="1" ht="45" customHeight="1" x14ac:dyDescent="0.25">
      <c r="B43" s="49">
        <v>4</v>
      </c>
      <c r="C43" s="50" t="s">
        <v>207</v>
      </c>
      <c r="D43" s="50" t="s">
        <v>193</v>
      </c>
      <c r="E43" s="50" t="s">
        <v>8</v>
      </c>
      <c r="F43" s="51" t="s">
        <v>1004</v>
      </c>
      <c r="G43" s="51" t="s">
        <v>1005</v>
      </c>
      <c r="H43" s="50" t="s">
        <v>140</v>
      </c>
      <c r="I43" s="50" t="s">
        <v>59</v>
      </c>
      <c r="J43" s="52">
        <v>14149027</v>
      </c>
      <c r="K43" s="52">
        <v>12026673</v>
      </c>
      <c r="L43" s="50" t="s">
        <v>32</v>
      </c>
      <c r="M43" s="50" t="s">
        <v>1006</v>
      </c>
      <c r="N43" s="50" t="s">
        <v>27</v>
      </c>
      <c r="O43" s="90">
        <v>45566</v>
      </c>
      <c r="P43" s="90">
        <v>45748</v>
      </c>
    </row>
    <row r="44" spans="2:16" s="55" customFormat="1" ht="45" customHeight="1" x14ac:dyDescent="0.25">
      <c r="B44" s="49">
        <v>5</v>
      </c>
      <c r="C44" s="50" t="s">
        <v>207</v>
      </c>
      <c r="D44" s="50" t="s">
        <v>193</v>
      </c>
      <c r="E44" s="50" t="s">
        <v>8</v>
      </c>
      <c r="F44" s="51" t="s">
        <v>1007</v>
      </c>
      <c r="G44" s="51" t="s">
        <v>1005</v>
      </c>
      <c r="H44" s="50" t="s">
        <v>140</v>
      </c>
      <c r="I44" s="50" t="s">
        <v>1008</v>
      </c>
      <c r="J44" s="52">
        <v>1572114</v>
      </c>
      <c r="K44" s="52">
        <v>1336297</v>
      </c>
      <c r="L44" s="50" t="s">
        <v>32</v>
      </c>
      <c r="M44" s="50" t="s">
        <v>1009</v>
      </c>
      <c r="N44" s="50" t="s">
        <v>27</v>
      </c>
      <c r="O44" s="90">
        <v>45566</v>
      </c>
      <c r="P44" s="90">
        <v>45748</v>
      </c>
    </row>
    <row r="45" spans="2:16" s="55" customFormat="1" ht="45" customHeight="1" x14ac:dyDescent="0.25">
      <c r="B45" s="49">
        <v>6</v>
      </c>
      <c r="C45" s="50" t="s">
        <v>207</v>
      </c>
      <c r="D45" s="50" t="s">
        <v>193</v>
      </c>
      <c r="E45" s="50" t="s">
        <v>8</v>
      </c>
      <c r="F45" s="51" t="s">
        <v>1010</v>
      </c>
      <c r="G45" s="51" t="s">
        <v>1011</v>
      </c>
      <c r="H45" s="50" t="s">
        <v>140</v>
      </c>
      <c r="I45" s="50" t="s">
        <v>59</v>
      </c>
      <c r="J45" s="52">
        <v>29411765</v>
      </c>
      <c r="K45" s="52">
        <v>25000000</v>
      </c>
      <c r="L45" s="50" t="s">
        <v>32</v>
      </c>
      <c r="M45" s="50" t="s">
        <v>1012</v>
      </c>
      <c r="N45" s="50" t="s">
        <v>26</v>
      </c>
      <c r="O45" s="90">
        <v>45597</v>
      </c>
      <c r="P45" s="90">
        <v>45689</v>
      </c>
    </row>
    <row r="46" spans="2:16" s="55" customFormat="1" ht="45" customHeight="1" x14ac:dyDescent="0.25">
      <c r="B46" s="49">
        <v>7</v>
      </c>
      <c r="C46" s="50" t="s">
        <v>207</v>
      </c>
      <c r="D46" s="50" t="s">
        <v>193</v>
      </c>
      <c r="E46" s="50" t="s">
        <v>6</v>
      </c>
      <c r="F46" s="51" t="s">
        <v>1013</v>
      </c>
      <c r="G46" s="51" t="s">
        <v>1014</v>
      </c>
      <c r="H46" s="50" t="s">
        <v>141</v>
      </c>
      <c r="I46" s="50" t="s">
        <v>59</v>
      </c>
      <c r="J46" s="52">
        <v>11764706</v>
      </c>
      <c r="K46" s="52">
        <v>10000000</v>
      </c>
      <c r="L46" s="50" t="s">
        <v>32</v>
      </c>
      <c r="M46" s="50" t="s">
        <v>1006</v>
      </c>
      <c r="N46" s="50" t="s">
        <v>27</v>
      </c>
      <c r="O46" s="90">
        <v>45566</v>
      </c>
      <c r="P46" s="90">
        <v>45748</v>
      </c>
    </row>
    <row r="47" spans="2:16" s="55" customFormat="1" ht="45" customHeight="1" x14ac:dyDescent="0.25">
      <c r="B47" s="49">
        <v>8</v>
      </c>
      <c r="C47" s="50" t="s">
        <v>207</v>
      </c>
      <c r="D47" s="50" t="s">
        <v>193</v>
      </c>
      <c r="E47" s="50" t="s">
        <v>6</v>
      </c>
      <c r="F47" s="51" t="s">
        <v>1015</v>
      </c>
      <c r="G47" s="51" t="s">
        <v>1016</v>
      </c>
      <c r="H47" s="50" t="s">
        <v>141</v>
      </c>
      <c r="I47" s="50" t="s">
        <v>59</v>
      </c>
      <c r="J47" s="52">
        <v>44705882</v>
      </c>
      <c r="K47" s="52">
        <v>38000000</v>
      </c>
      <c r="L47" s="50" t="s">
        <v>32</v>
      </c>
      <c r="M47" s="50" t="s">
        <v>1017</v>
      </c>
      <c r="N47" s="50" t="s">
        <v>27</v>
      </c>
      <c r="O47" s="90">
        <v>45566</v>
      </c>
      <c r="P47" s="90">
        <v>45748</v>
      </c>
    </row>
    <row r="48" spans="2:16" s="55" customFormat="1" ht="45" customHeight="1" x14ac:dyDescent="0.25">
      <c r="B48" s="49">
        <v>9</v>
      </c>
      <c r="C48" s="50" t="s">
        <v>207</v>
      </c>
      <c r="D48" s="50" t="s">
        <v>193</v>
      </c>
      <c r="E48" s="50" t="s">
        <v>6</v>
      </c>
      <c r="F48" s="51" t="s">
        <v>1018</v>
      </c>
      <c r="G48" s="51" t="s">
        <v>1019</v>
      </c>
      <c r="H48" s="50" t="s">
        <v>141</v>
      </c>
      <c r="I48" s="50" t="s">
        <v>59</v>
      </c>
      <c r="J48" s="52">
        <v>43362593</v>
      </c>
      <c r="K48" s="52">
        <v>36858204</v>
      </c>
      <c r="L48" s="50" t="s">
        <v>32</v>
      </c>
      <c r="M48" s="50" t="s">
        <v>1020</v>
      </c>
      <c r="N48" s="50" t="s">
        <v>27</v>
      </c>
      <c r="O48" s="89">
        <v>45441</v>
      </c>
      <c r="P48" s="89">
        <v>45471</v>
      </c>
    </row>
    <row r="49" spans="2:16" s="55" customFormat="1" ht="45" customHeight="1" x14ac:dyDescent="0.25">
      <c r="B49" s="49">
        <v>10</v>
      </c>
      <c r="C49" s="50" t="s">
        <v>207</v>
      </c>
      <c r="D49" s="50" t="s">
        <v>193</v>
      </c>
      <c r="E49" s="50" t="s">
        <v>6</v>
      </c>
      <c r="F49" s="51" t="s">
        <v>1021</v>
      </c>
      <c r="G49" s="51" t="s">
        <v>1022</v>
      </c>
      <c r="H49" s="50" t="s">
        <v>141</v>
      </c>
      <c r="I49" s="50" t="s">
        <v>59</v>
      </c>
      <c r="J49" s="52">
        <v>86725188</v>
      </c>
      <c r="K49" s="52">
        <v>73716410</v>
      </c>
      <c r="L49" s="50" t="s">
        <v>32</v>
      </c>
      <c r="M49" s="50" t="s">
        <v>869</v>
      </c>
      <c r="N49" s="50" t="s">
        <v>27</v>
      </c>
      <c r="O49" s="89">
        <v>45532</v>
      </c>
      <c r="P49" s="89">
        <v>45563</v>
      </c>
    </row>
    <row r="50" spans="2:16" s="55" customFormat="1" ht="45" customHeight="1" x14ac:dyDescent="0.25">
      <c r="B50" s="49">
        <v>11</v>
      </c>
      <c r="C50" s="50" t="s">
        <v>207</v>
      </c>
      <c r="D50" s="50" t="s">
        <v>193</v>
      </c>
      <c r="E50" s="50" t="s">
        <v>6</v>
      </c>
      <c r="F50" s="51" t="s">
        <v>1023</v>
      </c>
      <c r="G50" s="51" t="s">
        <v>1024</v>
      </c>
      <c r="H50" s="50" t="s">
        <v>141</v>
      </c>
      <c r="I50" s="50" t="s">
        <v>1008</v>
      </c>
      <c r="J50" s="52">
        <v>4818066</v>
      </c>
      <c r="K50" s="52">
        <v>4095356</v>
      </c>
      <c r="L50" s="50" t="s">
        <v>32</v>
      </c>
      <c r="M50" s="50" t="s">
        <v>11</v>
      </c>
      <c r="N50" s="50" t="s">
        <v>27</v>
      </c>
      <c r="O50" s="89">
        <v>45532</v>
      </c>
      <c r="P50" s="89">
        <v>45563</v>
      </c>
    </row>
    <row r="51" spans="2:16" s="55" customFormat="1" ht="45" customHeight="1" x14ac:dyDescent="0.25">
      <c r="B51" s="49">
        <v>12</v>
      </c>
      <c r="C51" s="50" t="s">
        <v>207</v>
      </c>
      <c r="D51" s="50" t="s">
        <v>193</v>
      </c>
      <c r="E51" s="50" t="s">
        <v>6</v>
      </c>
      <c r="F51" s="51" t="s">
        <v>1025</v>
      </c>
      <c r="G51" s="51" t="s">
        <v>1026</v>
      </c>
      <c r="H51" s="50" t="s">
        <v>141</v>
      </c>
      <c r="I51" s="50" t="s">
        <v>1008</v>
      </c>
      <c r="J51" s="52">
        <v>9636132</v>
      </c>
      <c r="K51" s="52">
        <v>8190712</v>
      </c>
      <c r="L51" s="50" t="s">
        <v>32</v>
      </c>
      <c r="M51" s="50" t="s">
        <v>869</v>
      </c>
      <c r="N51" s="50" t="s">
        <v>27</v>
      </c>
      <c r="O51" s="89">
        <v>45532</v>
      </c>
      <c r="P51" s="89">
        <v>45563</v>
      </c>
    </row>
    <row r="52" spans="2:16" s="55" customFormat="1" ht="45" customHeight="1" x14ac:dyDescent="0.25">
      <c r="B52" s="49">
        <v>13</v>
      </c>
      <c r="C52" s="50" t="s">
        <v>207</v>
      </c>
      <c r="D52" s="50" t="s">
        <v>193</v>
      </c>
      <c r="E52" s="50" t="s">
        <v>6</v>
      </c>
      <c r="F52" s="51" t="s">
        <v>1027</v>
      </c>
      <c r="G52" s="51" t="s">
        <v>1028</v>
      </c>
      <c r="H52" s="50" t="s">
        <v>141</v>
      </c>
      <c r="I52" s="50" t="s">
        <v>59</v>
      </c>
      <c r="J52" s="52">
        <v>1176471</v>
      </c>
      <c r="K52" s="52">
        <v>1000000</v>
      </c>
      <c r="L52" s="50" t="s">
        <v>32</v>
      </c>
      <c r="M52" s="50" t="s">
        <v>1029</v>
      </c>
      <c r="N52" s="50" t="s">
        <v>27</v>
      </c>
      <c r="O52" s="90">
        <v>45597</v>
      </c>
      <c r="P52" s="90">
        <v>45689</v>
      </c>
    </row>
    <row r="53" spans="2:16" s="55" customFormat="1" ht="45" customHeight="1" x14ac:dyDescent="0.25">
      <c r="B53" s="49">
        <v>14</v>
      </c>
      <c r="C53" s="50" t="s">
        <v>207</v>
      </c>
      <c r="D53" s="50" t="s">
        <v>193</v>
      </c>
      <c r="E53" s="50" t="s">
        <v>6</v>
      </c>
      <c r="F53" s="51" t="s">
        <v>1030</v>
      </c>
      <c r="G53" s="51" t="s">
        <v>1031</v>
      </c>
      <c r="H53" s="50" t="s">
        <v>549</v>
      </c>
      <c r="I53" s="50" t="s">
        <v>59</v>
      </c>
      <c r="J53" s="52">
        <v>4705882</v>
      </c>
      <c r="K53" s="52">
        <v>4000000</v>
      </c>
      <c r="L53" s="50" t="s">
        <v>32</v>
      </c>
      <c r="M53" s="50" t="s">
        <v>1032</v>
      </c>
      <c r="N53" s="50" t="s">
        <v>27</v>
      </c>
      <c r="O53" s="90">
        <v>45597</v>
      </c>
      <c r="P53" s="90">
        <v>45689</v>
      </c>
    </row>
    <row r="54" spans="2:16" s="55" customFormat="1" ht="45" customHeight="1" x14ac:dyDescent="0.25">
      <c r="B54" s="49">
        <v>15</v>
      </c>
      <c r="C54" s="50" t="s">
        <v>207</v>
      </c>
      <c r="D54" s="50" t="s">
        <v>193</v>
      </c>
      <c r="E54" s="50" t="s">
        <v>6</v>
      </c>
      <c r="F54" s="51" t="s">
        <v>1033</v>
      </c>
      <c r="G54" s="51" t="s">
        <v>1031</v>
      </c>
      <c r="H54" s="50" t="s">
        <v>549</v>
      </c>
      <c r="I54" s="50" t="s">
        <v>59</v>
      </c>
      <c r="J54" s="52">
        <v>1176471</v>
      </c>
      <c r="K54" s="52">
        <v>1000000</v>
      </c>
      <c r="L54" s="50" t="s">
        <v>32</v>
      </c>
      <c r="M54" s="50" t="s">
        <v>1034</v>
      </c>
      <c r="N54" s="50" t="s">
        <v>27</v>
      </c>
      <c r="O54" s="90">
        <v>45536</v>
      </c>
      <c r="P54" s="90">
        <v>45627</v>
      </c>
    </row>
    <row r="55" spans="2:16" s="55" customFormat="1" ht="45" customHeight="1" x14ac:dyDescent="0.25">
      <c r="B55" s="49">
        <v>16</v>
      </c>
      <c r="C55" s="50" t="s">
        <v>207</v>
      </c>
      <c r="D55" s="50" t="s">
        <v>193</v>
      </c>
      <c r="E55" s="50" t="s">
        <v>1035</v>
      </c>
      <c r="F55" s="51" t="s">
        <v>1036</v>
      </c>
      <c r="G55" s="51" t="s">
        <v>1037</v>
      </c>
      <c r="H55" s="50" t="s">
        <v>142</v>
      </c>
      <c r="I55" s="50" t="s">
        <v>1008</v>
      </c>
      <c r="J55" s="52">
        <v>3523529</v>
      </c>
      <c r="K55" s="52">
        <v>2995000</v>
      </c>
      <c r="L55" s="50" t="s">
        <v>32</v>
      </c>
      <c r="M55" s="50" t="s">
        <v>143</v>
      </c>
      <c r="N55" s="50" t="s">
        <v>27</v>
      </c>
      <c r="O55" s="89">
        <v>45518</v>
      </c>
      <c r="P55" s="89">
        <v>45702</v>
      </c>
    </row>
    <row r="56" spans="2:16" s="55" customFormat="1" ht="45" customHeight="1" x14ac:dyDescent="0.25">
      <c r="B56" s="49">
        <v>17</v>
      </c>
      <c r="C56" s="50" t="s">
        <v>207</v>
      </c>
      <c r="D56" s="50" t="s">
        <v>193</v>
      </c>
      <c r="E56" s="50" t="s">
        <v>1035</v>
      </c>
      <c r="F56" s="51" t="s">
        <v>1038</v>
      </c>
      <c r="G56" s="51" t="s">
        <v>1039</v>
      </c>
      <c r="H56" s="50" t="s">
        <v>142</v>
      </c>
      <c r="I56" s="50" t="s">
        <v>1008</v>
      </c>
      <c r="J56" s="52">
        <v>14105882</v>
      </c>
      <c r="K56" s="52">
        <v>11990000</v>
      </c>
      <c r="L56" s="50" t="s">
        <v>32</v>
      </c>
      <c r="M56" s="50" t="s">
        <v>1040</v>
      </c>
      <c r="N56" s="50" t="s">
        <v>27</v>
      </c>
      <c r="O56" s="89">
        <v>45518</v>
      </c>
      <c r="P56" s="89">
        <v>45702</v>
      </c>
    </row>
    <row r="57" spans="2:16" s="55" customFormat="1" ht="45" customHeight="1" x14ac:dyDescent="0.25">
      <c r="B57" s="49">
        <v>18</v>
      </c>
      <c r="C57" s="50" t="s">
        <v>207</v>
      </c>
      <c r="D57" s="50" t="s">
        <v>193</v>
      </c>
      <c r="E57" s="50" t="s">
        <v>1035</v>
      </c>
      <c r="F57" s="51" t="s">
        <v>1041</v>
      </c>
      <c r="G57" s="51" t="s">
        <v>1042</v>
      </c>
      <c r="H57" s="50" t="s">
        <v>144</v>
      </c>
      <c r="I57" s="50" t="s">
        <v>1008</v>
      </c>
      <c r="J57" s="52">
        <v>10673789</v>
      </c>
      <c r="K57" s="52">
        <v>9072721</v>
      </c>
      <c r="L57" s="50" t="s">
        <v>32</v>
      </c>
      <c r="M57" s="50" t="s">
        <v>1043</v>
      </c>
      <c r="N57" s="50" t="s">
        <v>27</v>
      </c>
      <c r="O57" s="89">
        <v>45525</v>
      </c>
      <c r="P57" s="89">
        <v>45709</v>
      </c>
    </row>
    <row r="58" spans="2:16" s="55" customFormat="1" ht="45" customHeight="1" x14ac:dyDescent="0.25">
      <c r="B58" s="49">
        <v>19</v>
      </c>
      <c r="C58" s="50" t="s">
        <v>207</v>
      </c>
      <c r="D58" s="50" t="s">
        <v>193</v>
      </c>
      <c r="E58" s="50" t="s">
        <v>61</v>
      </c>
      <c r="F58" s="51" t="s">
        <v>259</v>
      </c>
      <c r="G58" s="51" t="s">
        <v>882</v>
      </c>
      <c r="H58" s="50" t="s">
        <v>144</v>
      </c>
      <c r="I58" s="50" t="s">
        <v>59</v>
      </c>
      <c r="J58" s="52">
        <v>19676334</v>
      </c>
      <c r="K58" s="52">
        <v>16724884</v>
      </c>
      <c r="L58" s="50" t="s">
        <v>32</v>
      </c>
      <c r="M58" s="50" t="s">
        <v>145</v>
      </c>
      <c r="N58" s="50" t="s">
        <v>27</v>
      </c>
      <c r="O58" s="90">
        <v>45536</v>
      </c>
      <c r="P58" s="90">
        <v>45717</v>
      </c>
    </row>
    <row r="59" spans="2:16" s="55" customFormat="1" ht="45" customHeight="1" x14ac:dyDescent="0.25">
      <c r="B59" s="49">
        <v>20</v>
      </c>
      <c r="C59" s="50" t="s">
        <v>207</v>
      </c>
      <c r="D59" s="50" t="s">
        <v>193</v>
      </c>
      <c r="E59" s="50" t="s">
        <v>146</v>
      </c>
      <c r="F59" s="51" t="s">
        <v>260</v>
      </c>
      <c r="G59" s="51" t="s">
        <v>883</v>
      </c>
      <c r="H59" s="50" t="s">
        <v>147</v>
      </c>
      <c r="I59" s="50" t="s">
        <v>59</v>
      </c>
      <c r="J59" s="52">
        <v>9063858</v>
      </c>
      <c r="K59" s="52">
        <v>7704280</v>
      </c>
      <c r="L59" s="50" t="s">
        <v>32</v>
      </c>
      <c r="M59" s="50" t="s">
        <v>148</v>
      </c>
      <c r="N59" s="50" t="s">
        <v>26</v>
      </c>
      <c r="O59" s="89">
        <v>45473</v>
      </c>
      <c r="P59" s="89">
        <v>45656</v>
      </c>
    </row>
    <row r="60" spans="2:16" s="55" customFormat="1" ht="45" customHeight="1" x14ac:dyDescent="0.25">
      <c r="B60" s="49">
        <v>21</v>
      </c>
      <c r="C60" s="50" t="s">
        <v>207</v>
      </c>
      <c r="D60" s="50" t="s">
        <v>193</v>
      </c>
      <c r="E60" s="50" t="s">
        <v>146</v>
      </c>
      <c r="F60" s="51" t="s">
        <v>261</v>
      </c>
      <c r="G60" s="51" t="s">
        <v>883</v>
      </c>
      <c r="H60" s="50" t="s">
        <v>147</v>
      </c>
      <c r="I60" s="50" t="s">
        <v>59</v>
      </c>
      <c r="J60" s="52">
        <v>1738372</v>
      </c>
      <c r="K60" s="52">
        <v>1477616</v>
      </c>
      <c r="L60" s="50" t="s">
        <v>32</v>
      </c>
      <c r="M60" s="50" t="s">
        <v>149</v>
      </c>
      <c r="N60" s="50" t="s">
        <v>27</v>
      </c>
      <c r="O60" s="89">
        <v>45473</v>
      </c>
      <c r="P60" s="89">
        <v>45656</v>
      </c>
    </row>
    <row r="61" spans="2:16" s="55" customFormat="1" ht="45" customHeight="1" x14ac:dyDescent="0.25">
      <c r="B61" s="49">
        <v>22</v>
      </c>
      <c r="C61" s="50" t="s">
        <v>207</v>
      </c>
      <c r="D61" s="50" t="s">
        <v>193</v>
      </c>
      <c r="E61" s="50" t="s">
        <v>146</v>
      </c>
      <c r="F61" s="51" t="s">
        <v>262</v>
      </c>
      <c r="G61" s="51" t="s">
        <v>884</v>
      </c>
      <c r="H61" s="50" t="s">
        <v>147</v>
      </c>
      <c r="I61" s="50" t="s">
        <v>59</v>
      </c>
      <c r="J61" s="52">
        <v>1831115</v>
      </c>
      <c r="K61" s="52">
        <v>1556448</v>
      </c>
      <c r="L61" s="50" t="s">
        <v>32</v>
      </c>
      <c r="M61" s="50" t="s">
        <v>150</v>
      </c>
      <c r="N61" s="50" t="s">
        <v>27</v>
      </c>
      <c r="O61" s="89">
        <v>45473</v>
      </c>
      <c r="P61" s="89">
        <v>45656</v>
      </c>
    </row>
    <row r="62" spans="2:16" s="55" customFormat="1" ht="45" customHeight="1" x14ac:dyDescent="0.25">
      <c r="B62" s="49">
        <v>23</v>
      </c>
      <c r="C62" s="50" t="s">
        <v>207</v>
      </c>
      <c r="D62" s="50" t="s">
        <v>193</v>
      </c>
      <c r="E62" s="50" t="s">
        <v>1044</v>
      </c>
      <c r="F62" s="51" t="s">
        <v>1045</v>
      </c>
      <c r="G62" s="51" t="s">
        <v>1046</v>
      </c>
      <c r="H62" s="50" t="s">
        <v>144</v>
      </c>
      <c r="I62" s="50" t="s">
        <v>1008</v>
      </c>
      <c r="J62" s="52">
        <v>2186259</v>
      </c>
      <c r="K62" s="52">
        <v>1858320</v>
      </c>
      <c r="L62" s="50" t="s">
        <v>32</v>
      </c>
      <c r="M62" s="50" t="s">
        <v>145</v>
      </c>
      <c r="N62" s="50" t="s">
        <v>27</v>
      </c>
      <c r="O62" s="90">
        <v>45536</v>
      </c>
      <c r="P62" s="90">
        <v>45717</v>
      </c>
    </row>
    <row r="63" spans="2:16" s="55" customFormat="1" ht="45" customHeight="1" x14ac:dyDescent="0.25">
      <c r="B63" s="49">
        <v>24</v>
      </c>
      <c r="C63" s="50" t="s">
        <v>207</v>
      </c>
      <c r="D63" s="50" t="s">
        <v>193</v>
      </c>
      <c r="E63" s="50" t="s">
        <v>1047</v>
      </c>
      <c r="F63" s="51" t="s">
        <v>1048</v>
      </c>
      <c r="G63" s="51" t="s">
        <v>1049</v>
      </c>
      <c r="H63" s="50" t="s">
        <v>147</v>
      </c>
      <c r="I63" s="50" t="s">
        <v>1008</v>
      </c>
      <c r="J63" s="52">
        <v>1484301</v>
      </c>
      <c r="K63" s="52">
        <v>1261656</v>
      </c>
      <c r="L63" s="50" t="s">
        <v>32</v>
      </c>
      <c r="M63" s="50" t="s">
        <v>1050</v>
      </c>
      <c r="N63" s="50" t="s">
        <v>27</v>
      </c>
      <c r="O63" s="90">
        <v>45566</v>
      </c>
      <c r="P63" s="90">
        <v>45748</v>
      </c>
    </row>
    <row r="64" spans="2:16" s="55" customFormat="1" ht="45" customHeight="1" x14ac:dyDescent="0.25">
      <c r="B64" s="49">
        <v>25</v>
      </c>
      <c r="C64" s="50" t="s">
        <v>207</v>
      </c>
      <c r="D64" s="50" t="s">
        <v>193</v>
      </c>
      <c r="E64" s="50" t="s">
        <v>1047</v>
      </c>
      <c r="F64" s="51" t="s">
        <v>1051</v>
      </c>
      <c r="G64" s="51" t="s">
        <v>1052</v>
      </c>
      <c r="H64" s="50" t="s">
        <v>147</v>
      </c>
      <c r="I64" s="50" t="s">
        <v>59</v>
      </c>
      <c r="J64" s="52">
        <v>17647059</v>
      </c>
      <c r="K64" s="52">
        <v>15000000</v>
      </c>
      <c r="L64" s="50" t="s">
        <v>32</v>
      </c>
      <c r="M64" s="50" t="s">
        <v>1053</v>
      </c>
      <c r="N64" s="50" t="s">
        <v>27</v>
      </c>
      <c r="O64" s="90">
        <v>45597</v>
      </c>
      <c r="P64" s="90">
        <v>45778</v>
      </c>
    </row>
    <row r="65" spans="2:16" s="55" customFormat="1" ht="45" customHeight="1" x14ac:dyDescent="0.25">
      <c r="B65" s="49">
        <v>26</v>
      </c>
      <c r="C65" s="50" t="s">
        <v>207</v>
      </c>
      <c r="D65" s="50" t="s">
        <v>193</v>
      </c>
      <c r="E65" s="50" t="s">
        <v>12</v>
      </c>
      <c r="F65" s="51" t="s">
        <v>1054</v>
      </c>
      <c r="G65" s="51" t="s">
        <v>1055</v>
      </c>
      <c r="H65" s="50" t="s">
        <v>151</v>
      </c>
      <c r="I65" s="50" t="s">
        <v>59</v>
      </c>
      <c r="J65" s="52">
        <v>128647218</v>
      </c>
      <c r="K65" s="52">
        <v>109350136</v>
      </c>
      <c r="L65" s="50" t="s">
        <v>32</v>
      </c>
      <c r="M65" s="50" t="s">
        <v>1056</v>
      </c>
      <c r="N65" s="50" t="s">
        <v>26</v>
      </c>
      <c r="O65" s="89">
        <v>45497</v>
      </c>
      <c r="P65" s="89">
        <v>45681</v>
      </c>
    </row>
    <row r="66" spans="2:16" s="55" customFormat="1" ht="45" customHeight="1" x14ac:dyDescent="0.25">
      <c r="B66" s="49">
        <v>27</v>
      </c>
      <c r="C66" s="50" t="s">
        <v>207</v>
      </c>
      <c r="D66" s="50" t="s">
        <v>193</v>
      </c>
      <c r="E66" s="50" t="s">
        <v>12</v>
      </c>
      <c r="F66" s="51" t="s">
        <v>1057</v>
      </c>
      <c r="G66" s="51" t="s">
        <v>1055</v>
      </c>
      <c r="H66" s="50" t="s">
        <v>151</v>
      </c>
      <c r="I66" s="50" t="s">
        <v>59</v>
      </c>
      <c r="J66" s="52">
        <v>24673462</v>
      </c>
      <c r="K66" s="52">
        <v>20972443</v>
      </c>
      <c r="L66" s="50" t="s">
        <v>32</v>
      </c>
      <c r="M66" s="50" t="s">
        <v>149</v>
      </c>
      <c r="N66" s="50" t="s">
        <v>27</v>
      </c>
      <c r="O66" s="89">
        <v>45497</v>
      </c>
      <c r="P66" s="89">
        <v>45681</v>
      </c>
    </row>
    <row r="67" spans="2:16" s="55" customFormat="1" ht="45" customHeight="1" x14ac:dyDescent="0.25">
      <c r="B67" s="49">
        <v>28</v>
      </c>
      <c r="C67" s="50" t="s">
        <v>207</v>
      </c>
      <c r="D67" s="50" t="s">
        <v>193</v>
      </c>
      <c r="E67" s="50" t="s">
        <v>12</v>
      </c>
      <c r="F67" s="51" t="s">
        <v>1058</v>
      </c>
      <c r="G67" s="51" t="s">
        <v>1059</v>
      </c>
      <c r="H67" s="50" t="s">
        <v>151</v>
      </c>
      <c r="I67" s="50" t="s">
        <v>59</v>
      </c>
      <c r="J67" s="52">
        <v>25989800</v>
      </c>
      <c r="K67" s="52">
        <v>22091330</v>
      </c>
      <c r="L67" s="50" t="s">
        <v>32</v>
      </c>
      <c r="M67" s="50" t="s">
        <v>150</v>
      </c>
      <c r="N67" s="50" t="s">
        <v>27</v>
      </c>
      <c r="O67" s="89">
        <v>45497</v>
      </c>
      <c r="P67" s="89">
        <v>45681</v>
      </c>
    </row>
    <row r="68" spans="2:16" s="55" customFormat="1" ht="45" customHeight="1" x14ac:dyDescent="0.25">
      <c r="B68" s="49">
        <v>29</v>
      </c>
      <c r="C68" s="50" t="s">
        <v>207</v>
      </c>
      <c r="D68" s="50" t="s">
        <v>193</v>
      </c>
      <c r="E68" s="50" t="s">
        <v>1060</v>
      </c>
      <c r="F68" s="51" t="s">
        <v>1061</v>
      </c>
      <c r="G68" s="51" t="s">
        <v>1062</v>
      </c>
      <c r="H68" s="50" t="s">
        <v>151</v>
      </c>
      <c r="I68" s="50" t="s">
        <v>1008</v>
      </c>
      <c r="J68" s="52">
        <v>21067324</v>
      </c>
      <c r="K68" s="52">
        <v>17907225</v>
      </c>
      <c r="L68" s="50" t="s">
        <v>32</v>
      </c>
      <c r="M68" s="50" t="s">
        <v>1050</v>
      </c>
      <c r="N68" s="50" t="s">
        <v>27</v>
      </c>
      <c r="O68" s="90">
        <v>45566</v>
      </c>
      <c r="P68" s="90">
        <v>45748</v>
      </c>
    </row>
    <row r="69" spans="2:16" s="55" customFormat="1" ht="45" customHeight="1" x14ac:dyDescent="0.25">
      <c r="B69" s="49">
        <v>30</v>
      </c>
      <c r="C69" s="50" t="s">
        <v>207</v>
      </c>
      <c r="D69" s="50" t="s">
        <v>193</v>
      </c>
      <c r="E69" s="50" t="s">
        <v>1063</v>
      </c>
      <c r="F69" s="51" t="s">
        <v>1064</v>
      </c>
      <c r="G69" s="51" t="s">
        <v>152</v>
      </c>
      <c r="H69" s="50" t="s">
        <v>153</v>
      </c>
      <c r="I69" s="50" t="s">
        <v>1008</v>
      </c>
      <c r="J69" s="52">
        <v>11764706</v>
      </c>
      <c r="K69" s="52">
        <v>10000000</v>
      </c>
      <c r="L69" s="50" t="s">
        <v>32</v>
      </c>
      <c r="M69" s="50" t="s">
        <v>1065</v>
      </c>
      <c r="N69" s="50" t="s">
        <v>26</v>
      </c>
      <c r="O69" s="90">
        <v>45566</v>
      </c>
      <c r="P69" s="90">
        <v>45748</v>
      </c>
    </row>
    <row r="70" spans="2:16" s="55" customFormat="1" ht="45" customHeight="1" x14ac:dyDescent="0.25">
      <c r="B70" s="49">
        <v>31</v>
      </c>
      <c r="C70" s="50" t="s">
        <v>207</v>
      </c>
      <c r="D70" s="50" t="s">
        <v>193</v>
      </c>
      <c r="E70" s="50" t="s">
        <v>1063</v>
      </c>
      <c r="F70" s="51" t="s">
        <v>1066</v>
      </c>
      <c r="G70" s="51" t="s">
        <v>152</v>
      </c>
      <c r="H70" s="50" t="s">
        <v>153</v>
      </c>
      <c r="I70" s="50" t="s">
        <v>59</v>
      </c>
      <c r="J70" s="52">
        <v>4705882</v>
      </c>
      <c r="K70" s="52">
        <v>4000000</v>
      </c>
      <c r="L70" s="50" t="s">
        <v>32</v>
      </c>
      <c r="M70" s="50" t="s">
        <v>1067</v>
      </c>
      <c r="N70" s="50" t="s">
        <v>27</v>
      </c>
      <c r="O70" s="90">
        <v>45566</v>
      </c>
      <c r="P70" s="90">
        <v>45658</v>
      </c>
    </row>
    <row r="71" spans="2:16" s="55" customFormat="1" ht="45" customHeight="1" x14ac:dyDescent="0.25">
      <c r="B71" s="49">
        <v>32</v>
      </c>
      <c r="C71" s="50" t="s">
        <v>207</v>
      </c>
      <c r="D71" s="50" t="s">
        <v>193</v>
      </c>
      <c r="E71" s="50" t="s">
        <v>1063</v>
      </c>
      <c r="F71" s="51" t="s">
        <v>1068</v>
      </c>
      <c r="G71" s="51" t="s">
        <v>152</v>
      </c>
      <c r="H71" s="50" t="s">
        <v>153</v>
      </c>
      <c r="I71" s="50" t="s">
        <v>1008</v>
      </c>
      <c r="J71" s="52">
        <v>41176471</v>
      </c>
      <c r="K71" s="52">
        <v>35000000</v>
      </c>
      <c r="L71" s="50" t="s">
        <v>32</v>
      </c>
      <c r="M71" s="50" t="s">
        <v>1069</v>
      </c>
      <c r="N71" s="50" t="s">
        <v>26</v>
      </c>
      <c r="O71" s="90">
        <v>45627</v>
      </c>
      <c r="P71" s="90">
        <v>45717</v>
      </c>
    </row>
    <row r="72" spans="2:16" s="55" customFormat="1" ht="45" customHeight="1" x14ac:dyDescent="0.25">
      <c r="B72" s="49">
        <v>33</v>
      </c>
      <c r="C72" s="50" t="s">
        <v>207</v>
      </c>
      <c r="D72" s="50" t="s">
        <v>193</v>
      </c>
      <c r="E72" s="50" t="s">
        <v>1070</v>
      </c>
      <c r="F72" s="51" t="s">
        <v>1071</v>
      </c>
      <c r="G72" s="51" t="s">
        <v>154</v>
      </c>
      <c r="H72" s="50" t="s">
        <v>40</v>
      </c>
      <c r="I72" s="50" t="s">
        <v>1008</v>
      </c>
      <c r="J72" s="52">
        <v>1176471</v>
      </c>
      <c r="K72" s="52">
        <v>647059</v>
      </c>
      <c r="L72" s="50" t="s">
        <v>32</v>
      </c>
      <c r="M72" s="50" t="s">
        <v>1072</v>
      </c>
      <c r="N72" s="50" t="s">
        <v>27</v>
      </c>
      <c r="O72" s="89">
        <v>45525</v>
      </c>
      <c r="P72" s="89">
        <v>45709</v>
      </c>
    </row>
    <row r="73" spans="2:16" s="55" customFormat="1" ht="45" customHeight="1" x14ac:dyDescent="0.25">
      <c r="B73" s="49">
        <v>34</v>
      </c>
      <c r="C73" s="50" t="s">
        <v>207</v>
      </c>
      <c r="D73" s="50" t="s">
        <v>193</v>
      </c>
      <c r="E73" s="50" t="s">
        <v>1070</v>
      </c>
      <c r="F73" s="51" t="s">
        <v>1073</v>
      </c>
      <c r="G73" s="51" t="s">
        <v>154</v>
      </c>
      <c r="H73" s="50" t="s">
        <v>40</v>
      </c>
      <c r="I73" s="50" t="s">
        <v>59</v>
      </c>
      <c r="J73" s="52">
        <v>22320239</v>
      </c>
      <c r="K73" s="52">
        <v>12276132</v>
      </c>
      <c r="L73" s="50" t="s">
        <v>32</v>
      </c>
      <c r="M73" s="50" t="s">
        <v>155</v>
      </c>
      <c r="N73" s="50" t="s">
        <v>27</v>
      </c>
      <c r="O73" s="90">
        <v>45536</v>
      </c>
      <c r="P73" s="90">
        <v>45717</v>
      </c>
    </row>
    <row r="74" spans="2:16" s="55" customFormat="1" ht="45" customHeight="1" x14ac:dyDescent="0.25">
      <c r="B74" s="49">
        <v>35</v>
      </c>
      <c r="C74" s="50" t="s">
        <v>207</v>
      </c>
      <c r="D74" s="50" t="s">
        <v>193</v>
      </c>
      <c r="E74" s="50" t="s">
        <v>1070</v>
      </c>
      <c r="F74" s="51" t="s">
        <v>1074</v>
      </c>
      <c r="G74" s="51" t="s">
        <v>154</v>
      </c>
      <c r="H74" s="50" t="s">
        <v>40</v>
      </c>
      <c r="I74" s="50" t="s">
        <v>1008</v>
      </c>
      <c r="J74" s="52">
        <v>2480027</v>
      </c>
      <c r="K74" s="52">
        <v>1364015</v>
      </c>
      <c r="L74" s="50" t="s">
        <v>32</v>
      </c>
      <c r="M74" s="50" t="s">
        <v>1072</v>
      </c>
      <c r="N74" s="50" t="s">
        <v>27</v>
      </c>
      <c r="O74" s="90">
        <v>45536</v>
      </c>
      <c r="P74" s="90">
        <v>45717</v>
      </c>
    </row>
    <row r="75" spans="2:16" s="55" customFormat="1" ht="45" customHeight="1" x14ac:dyDescent="0.25">
      <c r="B75" s="49">
        <v>36</v>
      </c>
      <c r="C75" s="50" t="s">
        <v>207</v>
      </c>
      <c r="D75" s="50" t="s">
        <v>193</v>
      </c>
      <c r="E75" s="50" t="s">
        <v>1070</v>
      </c>
      <c r="F75" s="51" t="s">
        <v>1075</v>
      </c>
      <c r="G75" s="51" t="s">
        <v>154</v>
      </c>
      <c r="H75" s="50" t="s">
        <v>40</v>
      </c>
      <c r="I75" s="50" t="s">
        <v>59</v>
      </c>
      <c r="J75" s="52">
        <v>21417484</v>
      </c>
      <c r="K75" s="52">
        <v>11779617</v>
      </c>
      <c r="L75" s="50" t="s">
        <v>32</v>
      </c>
      <c r="M75" s="50" t="s">
        <v>155</v>
      </c>
      <c r="N75" s="50" t="s">
        <v>27</v>
      </c>
      <c r="O75" s="90">
        <v>45536</v>
      </c>
      <c r="P75" s="90">
        <v>45717</v>
      </c>
    </row>
    <row r="76" spans="2:16" s="55" customFormat="1" ht="45" customHeight="1" x14ac:dyDescent="0.25">
      <c r="B76" s="49">
        <v>37</v>
      </c>
      <c r="C76" s="50" t="s">
        <v>207</v>
      </c>
      <c r="D76" s="50" t="s">
        <v>193</v>
      </c>
      <c r="E76" s="50" t="s">
        <v>1070</v>
      </c>
      <c r="F76" s="51" t="s">
        <v>1076</v>
      </c>
      <c r="G76" s="51" t="s">
        <v>154</v>
      </c>
      <c r="H76" s="50" t="s">
        <v>40</v>
      </c>
      <c r="I76" s="50" t="s">
        <v>1008</v>
      </c>
      <c r="J76" s="52">
        <v>2379720</v>
      </c>
      <c r="K76" s="52">
        <v>1308846</v>
      </c>
      <c r="L76" s="50" t="s">
        <v>32</v>
      </c>
      <c r="M76" s="50" t="s">
        <v>1072</v>
      </c>
      <c r="N76" s="50" t="s">
        <v>27</v>
      </c>
      <c r="O76" s="90">
        <v>45536</v>
      </c>
      <c r="P76" s="90">
        <v>45717</v>
      </c>
    </row>
    <row r="77" spans="2:16" s="55" customFormat="1" ht="45" customHeight="1" x14ac:dyDescent="0.25">
      <c r="B77" s="49">
        <v>38</v>
      </c>
      <c r="C77" s="50" t="s">
        <v>207</v>
      </c>
      <c r="D77" s="50" t="s">
        <v>193</v>
      </c>
      <c r="E77" s="50" t="s">
        <v>1070</v>
      </c>
      <c r="F77" s="51" t="s">
        <v>1077</v>
      </c>
      <c r="G77" s="51" t="s">
        <v>1078</v>
      </c>
      <c r="H77" s="50" t="s">
        <v>156</v>
      </c>
      <c r="I77" s="50" t="s">
        <v>59</v>
      </c>
      <c r="J77" s="52">
        <v>3636363</v>
      </c>
      <c r="K77" s="52">
        <v>2000000</v>
      </c>
      <c r="L77" s="50" t="s">
        <v>32</v>
      </c>
      <c r="M77" s="50" t="s">
        <v>1012</v>
      </c>
      <c r="N77" s="50" t="s">
        <v>26</v>
      </c>
      <c r="O77" s="90">
        <v>45597</v>
      </c>
      <c r="P77" s="90">
        <v>45689</v>
      </c>
    </row>
    <row r="78" spans="2:16" s="55" customFormat="1" ht="45" customHeight="1" x14ac:dyDescent="0.25">
      <c r="B78" s="49">
        <v>39</v>
      </c>
      <c r="C78" s="50" t="s">
        <v>207</v>
      </c>
      <c r="D78" s="50" t="s">
        <v>193</v>
      </c>
      <c r="E78" s="50" t="s">
        <v>1079</v>
      </c>
      <c r="F78" s="51" t="s">
        <v>1080</v>
      </c>
      <c r="G78" s="51" t="s">
        <v>1081</v>
      </c>
      <c r="H78" s="50" t="s">
        <v>1082</v>
      </c>
      <c r="I78" s="50" t="s">
        <v>59</v>
      </c>
      <c r="J78" s="52">
        <v>75868204</v>
      </c>
      <c r="K78" s="52">
        <v>64487974</v>
      </c>
      <c r="L78" s="50" t="s">
        <v>32</v>
      </c>
      <c r="M78" s="50" t="s">
        <v>1083</v>
      </c>
      <c r="N78" s="50" t="s">
        <v>26</v>
      </c>
      <c r="O78" s="89">
        <v>45493</v>
      </c>
      <c r="P78" s="89">
        <v>45677</v>
      </c>
    </row>
    <row r="79" spans="2:16" s="55" customFormat="1" ht="45" customHeight="1" x14ac:dyDescent="0.25">
      <c r="B79" s="49">
        <v>40</v>
      </c>
      <c r="C79" s="50" t="s">
        <v>207</v>
      </c>
      <c r="D79" s="50" t="s">
        <v>193</v>
      </c>
      <c r="E79" s="50" t="s">
        <v>1079</v>
      </c>
      <c r="F79" s="51" t="s">
        <v>1084</v>
      </c>
      <c r="G79" s="51" t="s">
        <v>1081</v>
      </c>
      <c r="H79" s="50" t="s">
        <v>1082</v>
      </c>
      <c r="I79" s="50" t="s">
        <v>59</v>
      </c>
      <c r="J79" s="52">
        <v>14550888</v>
      </c>
      <c r="K79" s="52">
        <v>12368255</v>
      </c>
      <c r="L79" s="50" t="s">
        <v>32</v>
      </c>
      <c r="M79" s="50" t="s">
        <v>1083</v>
      </c>
      <c r="N79" s="50" t="s">
        <v>26</v>
      </c>
      <c r="O79" s="89">
        <v>45493</v>
      </c>
      <c r="P79" s="89">
        <v>45677</v>
      </c>
    </row>
    <row r="80" spans="2:16" s="55" customFormat="1" ht="45" customHeight="1" x14ac:dyDescent="0.25">
      <c r="B80" s="49">
        <v>41</v>
      </c>
      <c r="C80" s="50" t="s">
        <v>207</v>
      </c>
      <c r="D80" s="50" t="s">
        <v>193</v>
      </c>
      <c r="E80" s="50" t="s">
        <v>1079</v>
      </c>
      <c r="F80" s="51" t="s">
        <v>1085</v>
      </c>
      <c r="G80" s="51" t="s">
        <v>1081</v>
      </c>
      <c r="H80" s="50" t="s">
        <v>1082</v>
      </c>
      <c r="I80" s="50" t="s">
        <v>59</v>
      </c>
      <c r="J80" s="52">
        <v>15327184</v>
      </c>
      <c r="K80" s="52">
        <v>13028106</v>
      </c>
      <c r="L80" s="50" t="s">
        <v>32</v>
      </c>
      <c r="M80" s="50" t="s">
        <v>1083</v>
      </c>
      <c r="N80" s="50" t="s">
        <v>27</v>
      </c>
      <c r="O80" s="89">
        <v>45493</v>
      </c>
      <c r="P80" s="89">
        <v>45677</v>
      </c>
    </row>
    <row r="81" spans="2:16" s="55" customFormat="1" ht="45" customHeight="1" x14ac:dyDescent="0.25">
      <c r="B81" s="49">
        <v>42</v>
      </c>
      <c r="C81" s="50" t="s">
        <v>207</v>
      </c>
      <c r="D81" s="50" t="s">
        <v>193</v>
      </c>
      <c r="E81" s="50" t="s">
        <v>1079</v>
      </c>
      <c r="F81" s="51" t="s">
        <v>1086</v>
      </c>
      <c r="G81" s="51" t="s">
        <v>1087</v>
      </c>
      <c r="H81" s="50" t="s">
        <v>1082</v>
      </c>
      <c r="I81" s="50" t="s">
        <v>1008</v>
      </c>
      <c r="J81" s="52">
        <v>12424209</v>
      </c>
      <c r="K81" s="52">
        <v>10560578</v>
      </c>
      <c r="L81" s="50" t="s">
        <v>32</v>
      </c>
      <c r="M81" s="50" t="s">
        <v>1088</v>
      </c>
      <c r="N81" s="50" t="s">
        <v>27</v>
      </c>
      <c r="O81" s="90">
        <v>45566</v>
      </c>
      <c r="P81" s="90">
        <v>45748</v>
      </c>
    </row>
    <row r="82" spans="2:16" s="55" customFormat="1" ht="45" customHeight="1" x14ac:dyDescent="0.25">
      <c r="B82" s="49">
        <v>43</v>
      </c>
      <c r="C82" s="50" t="s">
        <v>207</v>
      </c>
      <c r="D82" s="50" t="s">
        <v>193</v>
      </c>
      <c r="E82" s="50" t="s">
        <v>1079</v>
      </c>
      <c r="F82" s="51" t="s">
        <v>1089</v>
      </c>
      <c r="G82" s="51" t="s">
        <v>1348</v>
      </c>
      <c r="H82" s="50" t="s">
        <v>157</v>
      </c>
      <c r="I82" s="50" t="s">
        <v>59</v>
      </c>
      <c r="J82" s="52">
        <v>46025221</v>
      </c>
      <c r="K82" s="52">
        <v>39121438</v>
      </c>
      <c r="L82" s="50" t="s">
        <v>32</v>
      </c>
      <c r="M82" s="50" t="s">
        <v>1090</v>
      </c>
      <c r="N82" s="50" t="s">
        <v>27</v>
      </c>
      <c r="O82" s="89">
        <v>45493</v>
      </c>
      <c r="P82" s="89">
        <v>45677</v>
      </c>
    </row>
    <row r="83" spans="2:16" s="55" customFormat="1" ht="45" customHeight="1" x14ac:dyDescent="0.25">
      <c r="B83" s="49">
        <v>44</v>
      </c>
      <c r="C83" s="50" t="s">
        <v>207</v>
      </c>
      <c r="D83" s="50" t="s">
        <v>193</v>
      </c>
      <c r="E83" s="50" t="s">
        <v>1091</v>
      </c>
      <c r="F83" s="51" t="s">
        <v>1092</v>
      </c>
      <c r="G83" s="51" t="s">
        <v>1093</v>
      </c>
      <c r="H83" s="50" t="s">
        <v>157</v>
      </c>
      <c r="I83" s="50" t="s">
        <v>1008</v>
      </c>
      <c r="J83" s="52">
        <v>12851146</v>
      </c>
      <c r="K83" s="52">
        <v>10923474</v>
      </c>
      <c r="L83" s="50" t="s">
        <v>32</v>
      </c>
      <c r="M83" s="50" t="s">
        <v>1094</v>
      </c>
      <c r="N83" s="50" t="s">
        <v>27</v>
      </c>
      <c r="O83" s="90">
        <v>45566</v>
      </c>
      <c r="P83" s="90">
        <v>45748</v>
      </c>
    </row>
    <row r="84" spans="2:16" s="58" customFormat="1" ht="45" customHeight="1" x14ac:dyDescent="0.25">
      <c r="B84" s="138">
        <v>44</v>
      </c>
      <c r="C84" s="20" t="s">
        <v>207</v>
      </c>
      <c r="D84" s="20" t="s">
        <v>194</v>
      </c>
      <c r="E84" s="20" t="s">
        <v>1095</v>
      </c>
      <c r="F84" s="20"/>
      <c r="G84" s="20"/>
      <c r="H84" s="20"/>
      <c r="I84" s="20"/>
      <c r="J84" s="139">
        <f>SUM(J40:J83)</f>
        <v>873014032</v>
      </c>
      <c r="K84" s="139">
        <f>SUM(K40:K83)</f>
        <v>726038840</v>
      </c>
      <c r="L84" s="20"/>
      <c r="M84" s="20"/>
      <c r="N84" s="20"/>
      <c r="O84" s="78"/>
      <c r="P84" s="79"/>
    </row>
    <row r="85" spans="2:16" s="55" customFormat="1" ht="45" customHeight="1" x14ac:dyDescent="0.25">
      <c r="B85" s="49">
        <v>1</v>
      </c>
      <c r="C85" s="50" t="s">
        <v>208</v>
      </c>
      <c r="D85" s="50" t="s">
        <v>195</v>
      </c>
      <c r="E85" s="50" t="s">
        <v>6</v>
      </c>
      <c r="F85" s="50" t="s">
        <v>264</v>
      </c>
      <c r="G85" s="50" t="s">
        <v>1600</v>
      </c>
      <c r="H85" s="50" t="s">
        <v>1619</v>
      </c>
      <c r="I85" s="50" t="s">
        <v>263</v>
      </c>
      <c r="J85" s="53">
        <v>47058823.619999997</v>
      </c>
      <c r="K85" s="53">
        <v>40000000.077</v>
      </c>
      <c r="L85" s="50" t="s">
        <v>32</v>
      </c>
      <c r="M85" s="50" t="s">
        <v>1627</v>
      </c>
      <c r="N85" s="50" t="s">
        <v>27</v>
      </c>
      <c r="O85" s="71">
        <v>45366</v>
      </c>
      <c r="P85" s="70">
        <v>45457</v>
      </c>
    </row>
    <row r="86" spans="2:16" s="55" customFormat="1" ht="45" customHeight="1" x14ac:dyDescent="0.25">
      <c r="B86" s="49">
        <f t="shared" ref="B86:B115" si="1">B85+1</f>
        <v>2</v>
      </c>
      <c r="C86" s="50" t="s">
        <v>208</v>
      </c>
      <c r="D86" s="50" t="s">
        <v>195</v>
      </c>
      <c r="E86" s="50" t="s">
        <v>6</v>
      </c>
      <c r="F86" s="50" t="s">
        <v>265</v>
      </c>
      <c r="G86" s="50" t="s">
        <v>1601</v>
      </c>
      <c r="H86" s="50" t="s">
        <v>141</v>
      </c>
      <c r="I86" s="50" t="s">
        <v>263</v>
      </c>
      <c r="J86" s="53">
        <v>144000000.25999999</v>
      </c>
      <c r="K86" s="53">
        <v>122400000</v>
      </c>
      <c r="L86" s="50" t="s">
        <v>32</v>
      </c>
      <c r="M86" s="50" t="s">
        <v>1628</v>
      </c>
      <c r="N86" s="50" t="s">
        <v>27</v>
      </c>
      <c r="O86" s="71">
        <v>45412</v>
      </c>
      <c r="P86" s="54" t="s">
        <v>1637</v>
      </c>
    </row>
    <row r="87" spans="2:16" s="55" customFormat="1" ht="45" customHeight="1" x14ac:dyDescent="0.25">
      <c r="B87" s="49">
        <f t="shared" si="1"/>
        <v>3</v>
      </c>
      <c r="C87" s="50" t="s">
        <v>208</v>
      </c>
      <c r="D87" s="50" t="s">
        <v>195</v>
      </c>
      <c r="E87" s="50" t="s">
        <v>1596</v>
      </c>
      <c r="F87" s="50" t="s">
        <v>1593</v>
      </c>
      <c r="G87" s="50" t="s">
        <v>1602</v>
      </c>
      <c r="H87" s="50" t="s">
        <v>153</v>
      </c>
      <c r="I87" s="50" t="s">
        <v>263</v>
      </c>
      <c r="J87" s="53">
        <v>195415942.72</v>
      </c>
      <c r="K87" s="53">
        <v>166103551.16999999</v>
      </c>
      <c r="L87" s="50" t="s">
        <v>32</v>
      </c>
      <c r="M87" s="50" t="s">
        <v>1594</v>
      </c>
      <c r="N87" s="50" t="s">
        <v>26</v>
      </c>
      <c r="O87" s="71">
        <v>45323</v>
      </c>
      <c r="P87" s="54">
        <v>45657</v>
      </c>
    </row>
    <row r="88" spans="2:16" s="55" customFormat="1" ht="45" customHeight="1" x14ac:dyDescent="0.25">
      <c r="B88" s="49">
        <f t="shared" si="1"/>
        <v>4</v>
      </c>
      <c r="C88" s="50" t="s">
        <v>208</v>
      </c>
      <c r="D88" s="50" t="s">
        <v>195</v>
      </c>
      <c r="E88" s="50" t="s">
        <v>1035</v>
      </c>
      <c r="F88" s="50" t="s">
        <v>1241</v>
      </c>
      <c r="G88" s="50" t="s">
        <v>1603</v>
      </c>
      <c r="H88" s="50" t="s">
        <v>1620</v>
      </c>
      <c r="I88" s="50" t="s">
        <v>263</v>
      </c>
      <c r="J88" s="53">
        <v>45036529.560000002</v>
      </c>
      <c r="K88" s="53">
        <v>38281050.027999997</v>
      </c>
      <c r="L88" s="50" t="s">
        <v>32</v>
      </c>
      <c r="M88" s="50" t="s">
        <v>1399</v>
      </c>
      <c r="N88" s="50" t="s">
        <v>27</v>
      </c>
      <c r="O88" s="71">
        <v>45383</v>
      </c>
      <c r="P88" s="70">
        <v>45565</v>
      </c>
    </row>
    <row r="89" spans="2:16" s="55" customFormat="1" ht="45" customHeight="1" x14ac:dyDescent="0.25">
      <c r="B89" s="49">
        <f t="shared" si="1"/>
        <v>5</v>
      </c>
      <c r="C89" s="50" t="s">
        <v>208</v>
      </c>
      <c r="D89" s="50" t="s">
        <v>195</v>
      </c>
      <c r="E89" s="50" t="s">
        <v>1070</v>
      </c>
      <c r="F89" s="50" t="s">
        <v>1242</v>
      </c>
      <c r="G89" s="50" t="s">
        <v>1604</v>
      </c>
      <c r="H89" s="50" t="s">
        <v>1243</v>
      </c>
      <c r="I89" s="50" t="s">
        <v>263</v>
      </c>
      <c r="J89" s="53">
        <v>26835860.280000001</v>
      </c>
      <c r="K89" s="53">
        <v>12875845.77</v>
      </c>
      <c r="L89" s="50" t="s">
        <v>32</v>
      </c>
      <c r="M89" s="50" t="s">
        <v>1244</v>
      </c>
      <c r="N89" s="50" t="s">
        <v>27</v>
      </c>
      <c r="O89" s="71">
        <v>45462</v>
      </c>
      <c r="P89" s="70">
        <v>45645</v>
      </c>
    </row>
    <row r="90" spans="2:16" s="55" customFormat="1" ht="45" customHeight="1" x14ac:dyDescent="0.25">
      <c r="B90" s="49">
        <f t="shared" si="1"/>
        <v>6</v>
      </c>
      <c r="C90" s="50" t="s">
        <v>208</v>
      </c>
      <c r="D90" s="50" t="s">
        <v>195</v>
      </c>
      <c r="E90" s="50" t="s">
        <v>1035</v>
      </c>
      <c r="F90" s="50" t="s">
        <v>1245</v>
      </c>
      <c r="G90" s="50" t="s">
        <v>1603</v>
      </c>
      <c r="H90" s="50" t="s">
        <v>1620</v>
      </c>
      <c r="I90" s="50" t="s">
        <v>263</v>
      </c>
      <c r="J90" s="53" t="s">
        <v>1626</v>
      </c>
      <c r="K90" s="53">
        <v>9843751.0700000003</v>
      </c>
      <c r="L90" s="50" t="s">
        <v>32</v>
      </c>
      <c r="M90" s="50" t="s">
        <v>1629</v>
      </c>
      <c r="N90" s="50" t="s">
        <v>27</v>
      </c>
      <c r="O90" s="71">
        <v>45427</v>
      </c>
      <c r="P90" s="70">
        <v>45611</v>
      </c>
    </row>
    <row r="91" spans="2:16" s="55" customFormat="1" ht="45" customHeight="1" x14ac:dyDescent="0.25">
      <c r="B91" s="49">
        <f t="shared" si="1"/>
        <v>7</v>
      </c>
      <c r="C91" s="50" t="s">
        <v>208</v>
      </c>
      <c r="D91" s="50" t="s">
        <v>195</v>
      </c>
      <c r="E91" s="50" t="s">
        <v>1070</v>
      </c>
      <c r="F91" s="50" t="s">
        <v>1246</v>
      </c>
      <c r="G91" s="50" t="s">
        <v>1604</v>
      </c>
      <c r="H91" s="50" t="s">
        <v>1243</v>
      </c>
      <c r="I91" s="50" t="s">
        <v>263</v>
      </c>
      <c r="J91" s="53">
        <v>13276722.380000001</v>
      </c>
      <c r="K91" s="53">
        <v>6370171.4000000004</v>
      </c>
      <c r="L91" s="50" t="s">
        <v>32</v>
      </c>
      <c r="M91" s="50" t="s">
        <v>1244</v>
      </c>
      <c r="N91" s="50" t="s">
        <v>27</v>
      </c>
      <c r="O91" s="71">
        <v>45471</v>
      </c>
      <c r="P91" s="70">
        <v>45653</v>
      </c>
    </row>
    <row r="92" spans="2:16" s="55" customFormat="1" ht="45" customHeight="1" x14ac:dyDescent="0.25">
      <c r="B92" s="49">
        <f t="shared" si="1"/>
        <v>8</v>
      </c>
      <c r="C92" s="50" t="s">
        <v>208</v>
      </c>
      <c r="D92" s="50" t="s">
        <v>195</v>
      </c>
      <c r="E92" s="50" t="s">
        <v>1079</v>
      </c>
      <c r="F92" s="50" t="s">
        <v>1247</v>
      </c>
      <c r="G92" s="50" t="s">
        <v>1605</v>
      </c>
      <c r="H92" s="50" t="s">
        <v>1248</v>
      </c>
      <c r="I92" s="50" t="s">
        <v>263</v>
      </c>
      <c r="J92" s="53">
        <v>47531296.590000004</v>
      </c>
      <c r="K92" s="53">
        <v>40401602.109999999</v>
      </c>
      <c r="L92" s="50" t="s">
        <v>32</v>
      </c>
      <c r="M92" s="50" t="s">
        <v>1249</v>
      </c>
      <c r="N92" s="50" t="s">
        <v>27</v>
      </c>
      <c r="O92" s="114" t="s">
        <v>586</v>
      </c>
      <c r="P92" s="115" t="s">
        <v>1636</v>
      </c>
    </row>
    <row r="93" spans="2:16" s="55" customFormat="1" ht="45" customHeight="1" x14ac:dyDescent="0.25">
      <c r="B93" s="49">
        <f t="shared" si="1"/>
        <v>9</v>
      </c>
      <c r="C93" s="50" t="s">
        <v>208</v>
      </c>
      <c r="D93" s="50" t="s">
        <v>195</v>
      </c>
      <c r="E93" s="50" t="s">
        <v>1079</v>
      </c>
      <c r="F93" s="50" t="s">
        <v>1250</v>
      </c>
      <c r="G93" s="50" t="s">
        <v>1606</v>
      </c>
      <c r="H93" s="50" t="s">
        <v>1621</v>
      </c>
      <c r="I93" s="50" t="s">
        <v>263</v>
      </c>
      <c r="J93" s="53">
        <v>33978373.079999998</v>
      </c>
      <c r="K93" s="53">
        <v>28881617.120000001</v>
      </c>
      <c r="L93" s="50" t="s">
        <v>32</v>
      </c>
      <c r="M93" s="50" t="s">
        <v>1251</v>
      </c>
      <c r="N93" s="50" t="s">
        <v>27</v>
      </c>
      <c r="O93" s="114" t="s">
        <v>586</v>
      </c>
      <c r="P93" s="115" t="s">
        <v>1638</v>
      </c>
    </row>
    <row r="94" spans="2:16" s="55" customFormat="1" ht="45" customHeight="1" x14ac:dyDescent="0.25">
      <c r="B94" s="49">
        <f t="shared" si="1"/>
        <v>10</v>
      </c>
      <c r="C94" s="50" t="s">
        <v>208</v>
      </c>
      <c r="D94" s="50" t="s">
        <v>195</v>
      </c>
      <c r="E94" s="50" t="s">
        <v>12</v>
      </c>
      <c r="F94" s="50" t="s">
        <v>1252</v>
      </c>
      <c r="G94" s="50" t="s">
        <v>1607</v>
      </c>
      <c r="H94" s="50" t="s">
        <v>1253</v>
      </c>
      <c r="I94" s="50" t="s">
        <v>263</v>
      </c>
      <c r="J94" s="53">
        <v>95112529.120000005</v>
      </c>
      <c r="K94" s="53">
        <v>80845649.760000005</v>
      </c>
      <c r="L94" s="50" t="s">
        <v>32</v>
      </c>
      <c r="M94" s="50" t="s">
        <v>1254</v>
      </c>
      <c r="N94" s="50" t="s">
        <v>27</v>
      </c>
      <c r="O94" s="114" t="s">
        <v>586</v>
      </c>
      <c r="P94" s="115" t="s">
        <v>493</v>
      </c>
    </row>
    <row r="95" spans="2:16" s="55" customFormat="1" ht="45" customHeight="1" x14ac:dyDescent="0.25">
      <c r="B95" s="49">
        <f t="shared" si="1"/>
        <v>11</v>
      </c>
      <c r="C95" s="50" t="s">
        <v>208</v>
      </c>
      <c r="D95" s="50" t="s">
        <v>195</v>
      </c>
      <c r="E95" s="50" t="s">
        <v>12</v>
      </c>
      <c r="F95" s="50" t="s">
        <v>1255</v>
      </c>
      <c r="G95" s="50" t="s">
        <v>1607</v>
      </c>
      <c r="H95" s="50" t="s">
        <v>1253</v>
      </c>
      <c r="I95" s="50" t="s">
        <v>263</v>
      </c>
      <c r="J95" s="53">
        <v>57002748.399999999</v>
      </c>
      <c r="K95" s="53">
        <v>48452336.140000001</v>
      </c>
      <c r="L95" s="50" t="s">
        <v>32</v>
      </c>
      <c r="M95" s="50" t="s">
        <v>1256</v>
      </c>
      <c r="N95" s="50" t="s">
        <v>26</v>
      </c>
      <c r="O95" s="114" t="s">
        <v>586</v>
      </c>
      <c r="P95" s="115" t="s">
        <v>493</v>
      </c>
    </row>
    <row r="96" spans="2:16" s="55" customFormat="1" ht="45" customHeight="1" x14ac:dyDescent="0.25">
      <c r="B96" s="49">
        <f t="shared" si="1"/>
        <v>12</v>
      </c>
      <c r="C96" s="50" t="s">
        <v>208</v>
      </c>
      <c r="D96" s="50" t="s">
        <v>195</v>
      </c>
      <c r="E96" s="50" t="s">
        <v>8</v>
      </c>
      <c r="F96" s="50" t="s">
        <v>1257</v>
      </c>
      <c r="G96" s="50" t="s">
        <v>1608</v>
      </c>
      <c r="H96" s="50" t="s">
        <v>1622</v>
      </c>
      <c r="I96" s="50" t="s">
        <v>263</v>
      </c>
      <c r="J96" s="53">
        <v>46879964.789999999</v>
      </c>
      <c r="K96" s="53">
        <v>39847970</v>
      </c>
      <c r="L96" s="50" t="s">
        <v>32</v>
      </c>
      <c r="M96" s="50" t="s">
        <v>1258</v>
      </c>
      <c r="N96" s="50" t="s">
        <v>27</v>
      </c>
      <c r="O96" s="114" t="s">
        <v>1635</v>
      </c>
      <c r="P96" s="115" t="s">
        <v>512</v>
      </c>
    </row>
    <row r="97" spans="2:16" s="55" customFormat="1" ht="45" customHeight="1" x14ac:dyDescent="0.25">
      <c r="B97" s="49">
        <f t="shared" si="1"/>
        <v>13</v>
      </c>
      <c r="C97" s="50" t="s">
        <v>208</v>
      </c>
      <c r="D97" s="50" t="s">
        <v>195</v>
      </c>
      <c r="E97" s="50" t="s">
        <v>1597</v>
      </c>
      <c r="F97" s="50" t="s">
        <v>1259</v>
      </c>
      <c r="G97" s="50" t="s">
        <v>1609</v>
      </c>
      <c r="H97" s="50" t="s">
        <v>1260</v>
      </c>
      <c r="I97" s="50" t="s">
        <v>263</v>
      </c>
      <c r="J97" s="53">
        <v>5882352.9500000002</v>
      </c>
      <c r="K97" s="53">
        <v>5000000</v>
      </c>
      <c r="L97" s="50" t="s">
        <v>32</v>
      </c>
      <c r="M97" s="50" t="s">
        <v>1261</v>
      </c>
      <c r="N97" s="50" t="s">
        <v>27</v>
      </c>
      <c r="O97" s="114" t="s">
        <v>495</v>
      </c>
      <c r="P97" s="115" t="s">
        <v>1639</v>
      </c>
    </row>
    <row r="98" spans="2:16" s="55" customFormat="1" ht="45" customHeight="1" x14ac:dyDescent="0.25">
      <c r="B98" s="49">
        <f t="shared" si="1"/>
        <v>14</v>
      </c>
      <c r="C98" s="50" t="s">
        <v>208</v>
      </c>
      <c r="D98" s="50" t="s">
        <v>195</v>
      </c>
      <c r="E98" s="50" t="s">
        <v>73</v>
      </c>
      <c r="F98" s="50" t="s">
        <v>1262</v>
      </c>
      <c r="G98" s="50" t="s">
        <v>1605</v>
      </c>
      <c r="H98" s="50" t="s">
        <v>1248</v>
      </c>
      <c r="I98" s="50" t="s">
        <v>263</v>
      </c>
      <c r="J98" s="53">
        <v>18673529.420000002</v>
      </c>
      <c r="K98" s="53">
        <v>15872500</v>
      </c>
      <c r="L98" s="50" t="s">
        <v>32</v>
      </c>
      <c r="M98" s="50" t="s">
        <v>1263</v>
      </c>
      <c r="N98" s="50" t="s">
        <v>27</v>
      </c>
      <c r="O98" s="114" t="s">
        <v>579</v>
      </c>
      <c r="P98" s="115" t="s">
        <v>1633</v>
      </c>
    </row>
    <row r="99" spans="2:16" s="55" customFormat="1" ht="45" customHeight="1" x14ac:dyDescent="0.25">
      <c r="B99" s="49">
        <f t="shared" si="1"/>
        <v>15</v>
      </c>
      <c r="C99" s="50" t="s">
        <v>208</v>
      </c>
      <c r="D99" s="50" t="s">
        <v>195</v>
      </c>
      <c r="E99" s="50" t="s">
        <v>73</v>
      </c>
      <c r="F99" s="50" t="s">
        <v>1264</v>
      </c>
      <c r="G99" s="50" t="s">
        <v>1606</v>
      </c>
      <c r="H99" s="50" t="s">
        <v>1621</v>
      </c>
      <c r="I99" s="50" t="s">
        <v>263</v>
      </c>
      <c r="J99" s="53">
        <v>14786349.42</v>
      </c>
      <c r="K99" s="53">
        <v>12568397</v>
      </c>
      <c r="L99" s="50" t="s">
        <v>32</v>
      </c>
      <c r="M99" s="50" t="s">
        <v>1271</v>
      </c>
      <c r="N99" s="50" t="s">
        <v>27</v>
      </c>
      <c r="O99" s="114" t="s">
        <v>579</v>
      </c>
      <c r="P99" s="115" t="s">
        <v>1633</v>
      </c>
    </row>
    <row r="100" spans="2:16" s="55" customFormat="1" ht="45" customHeight="1" x14ac:dyDescent="0.25">
      <c r="B100" s="49">
        <f t="shared" si="1"/>
        <v>16</v>
      </c>
      <c r="C100" s="50" t="s">
        <v>208</v>
      </c>
      <c r="D100" s="50" t="s">
        <v>195</v>
      </c>
      <c r="E100" s="50" t="s">
        <v>146</v>
      </c>
      <c r="F100" s="50" t="s">
        <v>1265</v>
      </c>
      <c r="G100" s="50" t="s">
        <v>1610</v>
      </c>
      <c r="H100" s="50" t="s">
        <v>1623</v>
      </c>
      <c r="I100" s="50" t="s">
        <v>263</v>
      </c>
      <c r="J100" s="53">
        <v>66269411.939999998</v>
      </c>
      <c r="K100" s="53">
        <v>56329000</v>
      </c>
      <c r="L100" s="50" t="s">
        <v>32</v>
      </c>
      <c r="M100" s="50" t="s">
        <v>1272</v>
      </c>
      <c r="N100" s="50" t="s">
        <v>27</v>
      </c>
      <c r="O100" s="114" t="s">
        <v>1485</v>
      </c>
      <c r="P100" s="94" t="s">
        <v>1640</v>
      </c>
    </row>
    <row r="101" spans="2:16" s="55" customFormat="1" ht="45" customHeight="1" x14ac:dyDescent="0.25">
      <c r="B101" s="49">
        <f t="shared" si="1"/>
        <v>17</v>
      </c>
      <c r="C101" s="50" t="s">
        <v>208</v>
      </c>
      <c r="D101" s="50" t="s">
        <v>195</v>
      </c>
      <c r="E101" s="50" t="s">
        <v>7</v>
      </c>
      <c r="F101" s="50" t="s">
        <v>1266</v>
      </c>
      <c r="G101" s="50" t="s">
        <v>1611</v>
      </c>
      <c r="H101" s="50" t="s">
        <v>1624</v>
      </c>
      <c r="I101" s="50" t="s">
        <v>263</v>
      </c>
      <c r="J101" s="53">
        <v>30705882.350000001</v>
      </c>
      <c r="K101" s="53">
        <v>26100000</v>
      </c>
      <c r="L101" s="50" t="s">
        <v>32</v>
      </c>
      <c r="M101" s="50" t="s">
        <v>1273</v>
      </c>
      <c r="N101" s="50" t="s">
        <v>27</v>
      </c>
      <c r="O101" s="114" t="s">
        <v>1636</v>
      </c>
      <c r="P101" s="94" t="s">
        <v>1641</v>
      </c>
    </row>
    <row r="102" spans="2:16" s="55" customFormat="1" ht="45" customHeight="1" x14ac:dyDescent="0.25">
      <c r="B102" s="49">
        <f t="shared" si="1"/>
        <v>18</v>
      </c>
      <c r="C102" s="50" t="s">
        <v>208</v>
      </c>
      <c r="D102" s="50" t="s">
        <v>195</v>
      </c>
      <c r="E102" s="50" t="s">
        <v>1070</v>
      </c>
      <c r="F102" s="50" t="s">
        <v>1267</v>
      </c>
      <c r="G102" s="50" t="s">
        <v>1604</v>
      </c>
      <c r="H102" s="50" t="s">
        <v>1243</v>
      </c>
      <c r="I102" s="50" t="s">
        <v>263</v>
      </c>
      <c r="J102" s="53">
        <v>27122382.949999999</v>
      </c>
      <c r="K102" s="53">
        <v>13013319.34</v>
      </c>
      <c r="L102" s="50" t="s">
        <v>32</v>
      </c>
      <c r="M102" s="50" t="s">
        <v>1274</v>
      </c>
      <c r="N102" s="50" t="s">
        <v>27</v>
      </c>
      <c r="O102" s="71">
        <v>45450</v>
      </c>
      <c r="P102" s="70">
        <v>45632</v>
      </c>
    </row>
    <row r="103" spans="2:16" s="55" customFormat="1" ht="45" customHeight="1" x14ac:dyDescent="0.25">
      <c r="B103" s="49">
        <f t="shared" si="1"/>
        <v>19</v>
      </c>
      <c r="C103" s="50" t="s">
        <v>208</v>
      </c>
      <c r="D103" s="50" t="s">
        <v>195</v>
      </c>
      <c r="E103" s="50" t="s">
        <v>1035</v>
      </c>
      <c r="F103" s="50" t="s">
        <v>1268</v>
      </c>
      <c r="G103" s="50" t="s">
        <v>1603</v>
      </c>
      <c r="H103" s="50" t="s">
        <v>1620</v>
      </c>
      <c r="I103" s="50" t="s">
        <v>263</v>
      </c>
      <c r="J103" s="53">
        <v>87463529.640000001</v>
      </c>
      <c r="K103" s="53">
        <v>74344000</v>
      </c>
      <c r="L103" s="50" t="s">
        <v>32</v>
      </c>
      <c r="M103" s="50" t="s">
        <v>1275</v>
      </c>
      <c r="N103" s="50" t="s">
        <v>26</v>
      </c>
      <c r="O103" s="114" t="s">
        <v>1485</v>
      </c>
      <c r="P103" s="115" t="s">
        <v>1278</v>
      </c>
    </row>
    <row r="104" spans="2:16" s="55" customFormat="1" ht="45" customHeight="1" x14ac:dyDescent="0.25">
      <c r="B104" s="49">
        <f t="shared" si="1"/>
        <v>20</v>
      </c>
      <c r="C104" s="50" t="s">
        <v>208</v>
      </c>
      <c r="D104" s="50" t="s">
        <v>195</v>
      </c>
      <c r="E104" s="50" t="s">
        <v>7</v>
      </c>
      <c r="F104" s="50" t="s">
        <v>1269</v>
      </c>
      <c r="G104" s="50" t="s">
        <v>1611</v>
      </c>
      <c r="H104" s="50" t="s">
        <v>1624</v>
      </c>
      <c r="I104" s="50" t="s">
        <v>263</v>
      </c>
      <c r="J104" s="53">
        <v>32352941.23</v>
      </c>
      <c r="K104" s="53">
        <v>27500000</v>
      </c>
      <c r="L104" s="50" t="s">
        <v>32</v>
      </c>
      <c r="M104" s="50" t="s">
        <v>1276</v>
      </c>
      <c r="N104" s="50" t="s">
        <v>27</v>
      </c>
      <c r="O104" s="68" t="s">
        <v>1636</v>
      </c>
      <c r="P104" s="115" t="s">
        <v>505</v>
      </c>
    </row>
    <row r="105" spans="2:16" s="55" customFormat="1" ht="45" customHeight="1" x14ac:dyDescent="0.25">
      <c r="B105" s="49">
        <f t="shared" si="1"/>
        <v>21</v>
      </c>
      <c r="C105" s="50" t="s">
        <v>208</v>
      </c>
      <c r="D105" s="50" t="s">
        <v>195</v>
      </c>
      <c r="E105" s="50" t="s">
        <v>7</v>
      </c>
      <c r="F105" s="50" t="s">
        <v>1270</v>
      </c>
      <c r="G105" s="50" t="s">
        <v>1611</v>
      </c>
      <c r="H105" s="50" t="s">
        <v>1624</v>
      </c>
      <c r="I105" s="50" t="s">
        <v>263</v>
      </c>
      <c r="J105" s="53">
        <v>10000000.02</v>
      </c>
      <c r="K105" s="53">
        <v>8500000</v>
      </c>
      <c r="L105" s="50" t="s">
        <v>32</v>
      </c>
      <c r="M105" s="50" t="s">
        <v>1277</v>
      </c>
      <c r="N105" s="50" t="s">
        <v>27</v>
      </c>
      <c r="O105" s="68" t="s">
        <v>1636</v>
      </c>
      <c r="P105" s="115" t="s">
        <v>505</v>
      </c>
    </row>
    <row r="106" spans="2:16" s="55" customFormat="1" ht="45" customHeight="1" x14ac:dyDescent="0.25">
      <c r="B106" s="49">
        <f t="shared" si="1"/>
        <v>22</v>
      </c>
      <c r="C106" s="50" t="s">
        <v>208</v>
      </c>
      <c r="D106" s="50" t="s">
        <v>195</v>
      </c>
      <c r="E106" s="50" t="s">
        <v>1598</v>
      </c>
      <c r="F106" s="50" t="s">
        <v>1389</v>
      </c>
      <c r="G106" s="50" t="s">
        <v>1612</v>
      </c>
      <c r="H106" s="50" t="s">
        <v>1362</v>
      </c>
      <c r="I106" s="50" t="s">
        <v>263</v>
      </c>
      <c r="J106" s="53"/>
      <c r="K106" s="53"/>
      <c r="L106" s="50"/>
      <c r="M106" s="50" t="s">
        <v>1630</v>
      </c>
      <c r="N106" s="50" t="s">
        <v>26</v>
      </c>
      <c r="O106" s="114" t="s">
        <v>1634</v>
      </c>
      <c r="P106" s="115" t="s">
        <v>1642</v>
      </c>
    </row>
    <row r="107" spans="2:16" s="55" customFormat="1" ht="45" customHeight="1" x14ac:dyDescent="0.25">
      <c r="B107" s="49">
        <f t="shared" si="1"/>
        <v>23</v>
      </c>
      <c r="C107" s="50" t="s">
        <v>208</v>
      </c>
      <c r="D107" s="50" t="s">
        <v>195</v>
      </c>
      <c r="E107" s="50" t="s">
        <v>1070</v>
      </c>
      <c r="F107" s="50" t="s">
        <v>1390</v>
      </c>
      <c r="G107" s="50" t="s">
        <v>1613</v>
      </c>
      <c r="H107" s="50" t="s">
        <v>40</v>
      </c>
      <c r="I107" s="50" t="s">
        <v>263</v>
      </c>
      <c r="J107" s="53">
        <v>4833200.34</v>
      </c>
      <c r="K107" s="53" t="s">
        <v>1401</v>
      </c>
      <c r="L107" s="50" t="s">
        <v>32</v>
      </c>
      <c r="M107" s="50" t="s">
        <v>1631</v>
      </c>
      <c r="N107" s="50" t="s">
        <v>26</v>
      </c>
      <c r="O107" s="68" t="s">
        <v>1632</v>
      </c>
      <c r="P107" s="94" t="s">
        <v>1641</v>
      </c>
    </row>
    <row r="108" spans="2:16" s="55" customFormat="1" ht="45" customHeight="1" x14ac:dyDescent="0.25">
      <c r="B108" s="49">
        <f t="shared" si="1"/>
        <v>24</v>
      </c>
      <c r="C108" s="50" t="s">
        <v>208</v>
      </c>
      <c r="D108" s="50" t="s">
        <v>195</v>
      </c>
      <c r="E108" s="50" t="s">
        <v>1070</v>
      </c>
      <c r="F108" s="50" t="s">
        <v>1391</v>
      </c>
      <c r="G108" s="50" t="s">
        <v>1613</v>
      </c>
      <c r="H108" s="50" t="s">
        <v>40</v>
      </c>
      <c r="I108" s="50" t="s">
        <v>263</v>
      </c>
      <c r="J108" s="53">
        <v>244640.24</v>
      </c>
      <c r="K108" s="53">
        <v>117378.39</v>
      </c>
      <c r="L108" s="50" t="s">
        <v>32</v>
      </c>
      <c r="M108" s="50" t="s">
        <v>1631</v>
      </c>
      <c r="N108" s="50" t="s">
        <v>26</v>
      </c>
      <c r="O108" s="68" t="s">
        <v>1632</v>
      </c>
      <c r="P108" s="94" t="s">
        <v>1641</v>
      </c>
    </row>
    <row r="109" spans="2:16" s="55" customFormat="1" ht="45" customHeight="1" x14ac:dyDescent="0.25">
      <c r="B109" s="49">
        <f t="shared" si="1"/>
        <v>25</v>
      </c>
      <c r="C109" s="50" t="s">
        <v>208</v>
      </c>
      <c r="D109" s="50" t="s">
        <v>195</v>
      </c>
      <c r="E109" s="50" t="s">
        <v>1070</v>
      </c>
      <c r="F109" s="50" t="s">
        <v>1392</v>
      </c>
      <c r="G109" s="50" t="s">
        <v>1613</v>
      </c>
      <c r="H109" s="50" t="s">
        <v>40</v>
      </c>
      <c r="I109" s="50" t="s">
        <v>263</v>
      </c>
      <c r="J109" s="53">
        <v>3750720.81</v>
      </c>
      <c r="K109" s="53">
        <v>1799595.84</v>
      </c>
      <c r="L109" s="50" t="s">
        <v>32</v>
      </c>
      <c r="M109" s="50" t="s">
        <v>1631</v>
      </c>
      <c r="N109" s="50" t="s">
        <v>26</v>
      </c>
      <c r="O109" s="68" t="s">
        <v>1632</v>
      </c>
      <c r="P109" s="94" t="s">
        <v>1641</v>
      </c>
    </row>
    <row r="110" spans="2:16" s="55" customFormat="1" ht="45" customHeight="1" x14ac:dyDescent="0.25">
      <c r="B110" s="49">
        <f t="shared" si="1"/>
        <v>26</v>
      </c>
      <c r="C110" s="50" t="s">
        <v>208</v>
      </c>
      <c r="D110" s="50" t="s">
        <v>195</v>
      </c>
      <c r="E110" s="50" t="s">
        <v>1079</v>
      </c>
      <c r="F110" s="50" t="s">
        <v>1393</v>
      </c>
      <c r="G110" s="50" t="s">
        <v>1614</v>
      </c>
      <c r="H110" s="50" t="s">
        <v>1625</v>
      </c>
      <c r="I110" s="50" t="s">
        <v>263</v>
      </c>
      <c r="J110" s="53">
        <v>3122830.35</v>
      </c>
      <c r="K110" s="53">
        <v>2654405.7999999998</v>
      </c>
      <c r="L110" s="50" t="s">
        <v>32</v>
      </c>
      <c r="M110" s="50" t="s">
        <v>1631</v>
      </c>
      <c r="N110" s="50" t="s">
        <v>26</v>
      </c>
      <c r="O110" s="68" t="s">
        <v>1632</v>
      </c>
      <c r="P110" s="94" t="s">
        <v>1641</v>
      </c>
    </row>
    <row r="111" spans="2:16" s="55" customFormat="1" ht="45" customHeight="1" x14ac:dyDescent="0.25">
      <c r="B111" s="49">
        <f t="shared" si="1"/>
        <v>27</v>
      </c>
      <c r="C111" s="50" t="s">
        <v>208</v>
      </c>
      <c r="D111" s="50" t="s">
        <v>195</v>
      </c>
      <c r="E111" s="50" t="s">
        <v>1596</v>
      </c>
      <c r="F111" s="50" t="s">
        <v>1394</v>
      </c>
      <c r="G111" s="50" t="s">
        <v>1615</v>
      </c>
      <c r="H111" s="50" t="s">
        <v>153</v>
      </c>
      <c r="I111" s="50" t="s">
        <v>263</v>
      </c>
      <c r="J111" s="53">
        <v>23346535.140000001</v>
      </c>
      <c r="K111" s="53">
        <v>19844554.870000001</v>
      </c>
      <c r="L111" s="50" t="s">
        <v>32</v>
      </c>
      <c r="M111" s="50" t="s">
        <v>1631</v>
      </c>
      <c r="N111" s="50" t="s">
        <v>26</v>
      </c>
      <c r="O111" s="68" t="s">
        <v>1632</v>
      </c>
      <c r="P111" s="94" t="s">
        <v>1641</v>
      </c>
    </row>
    <row r="112" spans="2:16" s="55" customFormat="1" ht="45" customHeight="1" x14ac:dyDescent="0.25">
      <c r="B112" s="49">
        <f t="shared" si="1"/>
        <v>28</v>
      </c>
      <c r="C112" s="50" t="s">
        <v>208</v>
      </c>
      <c r="D112" s="50" t="s">
        <v>195</v>
      </c>
      <c r="E112" s="50" t="s">
        <v>1599</v>
      </c>
      <c r="F112" s="50" t="s">
        <v>1395</v>
      </c>
      <c r="G112" s="50" t="s">
        <v>1616</v>
      </c>
      <c r="H112" s="50" t="s">
        <v>142</v>
      </c>
      <c r="I112" s="50" t="s">
        <v>263</v>
      </c>
      <c r="J112" s="53">
        <v>9359989.0099999998</v>
      </c>
      <c r="K112" s="53">
        <v>7955990.6600000001</v>
      </c>
      <c r="L112" s="50" t="s">
        <v>32</v>
      </c>
      <c r="M112" s="50" t="s">
        <v>1631</v>
      </c>
      <c r="N112" s="50" t="s">
        <v>26</v>
      </c>
      <c r="O112" s="68" t="s">
        <v>1632</v>
      </c>
      <c r="P112" s="94" t="s">
        <v>1641</v>
      </c>
    </row>
    <row r="113" spans="1:16" s="55" customFormat="1" ht="45" customHeight="1" x14ac:dyDescent="0.25">
      <c r="B113" s="49">
        <f t="shared" si="1"/>
        <v>29</v>
      </c>
      <c r="C113" s="50" t="s">
        <v>208</v>
      </c>
      <c r="D113" s="50" t="s">
        <v>195</v>
      </c>
      <c r="E113" s="50" t="s">
        <v>1599</v>
      </c>
      <c r="F113" s="50" t="s">
        <v>1396</v>
      </c>
      <c r="G113" s="50" t="s">
        <v>1616</v>
      </c>
      <c r="H113" s="50" t="s">
        <v>142</v>
      </c>
      <c r="I113" s="50" t="s">
        <v>263</v>
      </c>
      <c r="J113" s="53">
        <v>183822.29</v>
      </c>
      <c r="K113" s="53">
        <v>156248.95000000001</v>
      </c>
      <c r="L113" s="50" t="s">
        <v>32</v>
      </c>
      <c r="M113" s="50" t="s">
        <v>1631</v>
      </c>
      <c r="N113" s="50" t="s">
        <v>26</v>
      </c>
      <c r="O113" s="68" t="s">
        <v>1632</v>
      </c>
      <c r="P113" s="94" t="s">
        <v>1641</v>
      </c>
    </row>
    <row r="114" spans="1:16" s="55" customFormat="1" ht="45" customHeight="1" x14ac:dyDescent="0.25">
      <c r="B114" s="49">
        <f t="shared" si="1"/>
        <v>30</v>
      </c>
      <c r="C114" s="50" t="s">
        <v>208</v>
      </c>
      <c r="D114" s="50" t="s">
        <v>195</v>
      </c>
      <c r="E114" s="50" t="s">
        <v>1060</v>
      </c>
      <c r="F114" s="50" t="s">
        <v>1397</v>
      </c>
      <c r="G114" s="50" t="s">
        <v>1617</v>
      </c>
      <c r="H114" s="50" t="s">
        <v>151</v>
      </c>
      <c r="I114" s="50" t="s">
        <v>263</v>
      </c>
      <c r="J114" s="53">
        <v>63877664.479999997</v>
      </c>
      <c r="K114" s="53">
        <v>54296014.810000002</v>
      </c>
      <c r="L114" s="50" t="s">
        <v>32</v>
      </c>
      <c r="M114" s="50" t="s">
        <v>1631</v>
      </c>
      <c r="N114" s="50" t="s">
        <v>26</v>
      </c>
      <c r="O114" s="68" t="s">
        <v>1632</v>
      </c>
      <c r="P114" s="94" t="s">
        <v>1641</v>
      </c>
    </row>
    <row r="115" spans="1:16" s="55" customFormat="1" ht="45" customHeight="1" x14ac:dyDescent="0.25">
      <c r="B115" s="49">
        <f t="shared" si="1"/>
        <v>31</v>
      </c>
      <c r="C115" s="50" t="s">
        <v>208</v>
      </c>
      <c r="D115" s="50" t="s">
        <v>195</v>
      </c>
      <c r="E115" s="50" t="s">
        <v>13</v>
      </c>
      <c r="F115" s="50" t="s">
        <v>1398</v>
      </c>
      <c r="G115" s="50" t="s">
        <v>1618</v>
      </c>
      <c r="H115" s="50" t="s">
        <v>157</v>
      </c>
      <c r="I115" s="50" t="s">
        <v>263</v>
      </c>
      <c r="J115" s="53">
        <v>1754675.75</v>
      </c>
      <c r="K115" s="53">
        <v>1491474.39</v>
      </c>
      <c r="L115" s="50" t="s">
        <v>32</v>
      </c>
      <c r="M115" s="50" t="s">
        <v>1631</v>
      </c>
      <c r="N115" s="50" t="s">
        <v>26</v>
      </c>
      <c r="O115" s="68" t="s">
        <v>1632</v>
      </c>
      <c r="P115" s="94" t="s">
        <v>1641</v>
      </c>
    </row>
    <row r="116" spans="1:16" s="58" customFormat="1" ht="45" customHeight="1" x14ac:dyDescent="0.25">
      <c r="A116" s="17"/>
      <c r="B116" s="138">
        <v>31</v>
      </c>
      <c r="C116" s="20" t="s">
        <v>208</v>
      </c>
      <c r="D116" s="20" t="s">
        <v>195</v>
      </c>
      <c r="E116" s="20" t="s">
        <v>1595</v>
      </c>
      <c r="F116" s="20"/>
      <c r="G116" s="20"/>
      <c r="H116" s="20"/>
      <c r="I116" s="20"/>
      <c r="J116" s="139">
        <f>SUM(J85:J115)</f>
        <v>1155859249.1300001</v>
      </c>
      <c r="K116" s="139">
        <f>SUM(K85:K115)</f>
        <v>961846424.69500005</v>
      </c>
      <c r="L116" s="20"/>
      <c r="M116" s="20"/>
      <c r="N116" s="20"/>
      <c r="O116" s="78"/>
      <c r="P116" s="79"/>
    </row>
    <row r="117" spans="1:16" s="55" customFormat="1" ht="45" customHeight="1" x14ac:dyDescent="0.25">
      <c r="B117" s="49">
        <v>1</v>
      </c>
      <c r="C117" s="50" t="s">
        <v>209</v>
      </c>
      <c r="D117" s="50" t="s">
        <v>196</v>
      </c>
      <c r="E117" s="50" t="s">
        <v>12</v>
      </c>
      <c r="F117" s="50" t="s">
        <v>1404</v>
      </c>
      <c r="G117" s="50" t="s">
        <v>470</v>
      </c>
      <c r="H117" s="50" t="s">
        <v>160</v>
      </c>
      <c r="I117" s="50" t="s">
        <v>85</v>
      </c>
      <c r="J117" s="53">
        <v>60008991</v>
      </c>
      <c r="K117" s="53">
        <v>51007642</v>
      </c>
      <c r="L117" s="50" t="s">
        <v>32</v>
      </c>
      <c r="M117" s="50" t="s">
        <v>1377</v>
      </c>
      <c r="N117" s="50" t="s">
        <v>26</v>
      </c>
      <c r="O117" s="71" t="s">
        <v>1415</v>
      </c>
      <c r="P117" s="70" t="s">
        <v>1420</v>
      </c>
    </row>
    <row r="118" spans="1:16" s="55" customFormat="1" ht="45" customHeight="1" x14ac:dyDescent="0.25">
      <c r="B118" s="49">
        <v>2</v>
      </c>
      <c r="C118" s="50" t="s">
        <v>209</v>
      </c>
      <c r="D118" s="50" t="s">
        <v>196</v>
      </c>
      <c r="E118" s="50" t="s">
        <v>12</v>
      </c>
      <c r="F118" s="50" t="s">
        <v>1404</v>
      </c>
      <c r="G118" s="50" t="s">
        <v>470</v>
      </c>
      <c r="H118" s="50" t="s">
        <v>160</v>
      </c>
      <c r="I118" s="50" t="s">
        <v>85</v>
      </c>
      <c r="J118" s="53">
        <v>11078583</v>
      </c>
      <c r="K118" s="53">
        <v>9416796</v>
      </c>
      <c r="L118" s="50" t="s">
        <v>32</v>
      </c>
      <c r="M118" s="50" t="s">
        <v>149</v>
      </c>
      <c r="N118" s="50" t="s">
        <v>27</v>
      </c>
      <c r="O118" s="71" t="s">
        <v>1415</v>
      </c>
      <c r="P118" s="70" t="s">
        <v>1420</v>
      </c>
    </row>
    <row r="119" spans="1:16" s="55" customFormat="1" ht="45" customHeight="1" x14ac:dyDescent="0.25">
      <c r="B119" s="49">
        <v>3</v>
      </c>
      <c r="C119" s="50" t="s">
        <v>209</v>
      </c>
      <c r="D119" s="50" t="s">
        <v>196</v>
      </c>
      <c r="E119" s="50" t="s">
        <v>12</v>
      </c>
      <c r="F119" s="50" t="s">
        <v>1404</v>
      </c>
      <c r="G119" s="50" t="s">
        <v>470</v>
      </c>
      <c r="H119" s="50" t="s">
        <v>160</v>
      </c>
      <c r="I119" s="50" t="s">
        <v>85</v>
      </c>
      <c r="J119" s="53">
        <v>21233951</v>
      </c>
      <c r="K119" s="53">
        <v>18048858</v>
      </c>
      <c r="L119" s="50" t="s">
        <v>32</v>
      </c>
      <c r="M119" s="50" t="s">
        <v>1411</v>
      </c>
      <c r="N119" s="50" t="s">
        <v>27</v>
      </c>
      <c r="O119" s="71" t="s">
        <v>1415</v>
      </c>
      <c r="P119" s="70" t="s">
        <v>1420</v>
      </c>
    </row>
    <row r="120" spans="1:16" s="55" customFormat="1" ht="54.95" customHeight="1" x14ac:dyDescent="0.25">
      <c r="B120" s="49">
        <v>4</v>
      </c>
      <c r="C120" s="50" t="s">
        <v>209</v>
      </c>
      <c r="D120" s="50" t="s">
        <v>196</v>
      </c>
      <c r="E120" s="50" t="s">
        <v>107</v>
      </c>
      <c r="F120" s="50" t="s">
        <v>360</v>
      </c>
      <c r="G120" s="50" t="s">
        <v>164</v>
      </c>
      <c r="H120" s="50" t="s">
        <v>1400</v>
      </c>
      <c r="I120" s="50" t="s">
        <v>85</v>
      </c>
      <c r="J120" s="53">
        <v>32549020</v>
      </c>
      <c r="K120" s="53">
        <v>23783569</v>
      </c>
      <c r="L120" s="50" t="s">
        <v>32</v>
      </c>
      <c r="M120" s="50" t="s">
        <v>94</v>
      </c>
      <c r="N120" s="56" t="s">
        <v>26</v>
      </c>
      <c r="O120" s="71" t="s">
        <v>1416</v>
      </c>
      <c r="P120" s="70">
        <v>46722</v>
      </c>
    </row>
    <row r="121" spans="1:16" s="55" customFormat="1" ht="45" customHeight="1" x14ac:dyDescent="0.25">
      <c r="B121" s="49">
        <v>5</v>
      </c>
      <c r="C121" s="50" t="s">
        <v>209</v>
      </c>
      <c r="D121" s="50" t="s">
        <v>196</v>
      </c>
      <c r="E121" s="50" t="s">
        <v>8</v>
      </c>
      <c r="F121" s="50" t="s">
        <v>449</v>
      </c>
      <c r="G121" s="50" t="s">
        <v>450</v>
      </c>
      <c r="H121" s="50" t="s">
        <v>451</v>
      </c>
      <c r="I121" s="50" t="s">
        <v>85</v>
      </c>
      <c r="J121" s="53">
        <v>13361136</v>
      </c>
      <c r="K121" s="53">
        <v>11356965</v>
      </c>
      <c r="L121" s="50" t="s">
        <v>32</v>
      </c>
      <c r="M121" s="50" t="s">
        <v>481</v>
      </c>
      <c r="N121" s="50" t="s">
        <v>27</v>
      </c>
      <c r="O121" s="71" t="s">
        <v>1418</v>
      </c>
      <c r="P121" s="80" t="s">
        <v>1423</v>
      </c>
    </row>
    <row r="122" spans="1:16" s="55" customFormat="1" ht="54.95" customHeight="1" x14ac:dyDescent="0.25">
      <c r="B122" s="49">
        <v>6</v>
      </c>
      <c r="C122" s="50" t="s">
        <v>209</v>
      </c>
      <c r="D122" s="50" t="s">
        <v>196</v>
      </c>
      <c r="E122" s="50" t="s">
        <v>452</v>
      </c>
      <c r="F122" s="50" t="s">
        <v>453</v>
      </c>
      <c r="G122" s="50" t="s">
        <v>454</v>
      </c>
      <c r="H122" s="50" t="s">
        <v>1408</v>
      </c>
      <c r="I122" s="50" t="s">
        <v>85</v>
      </c>
      <c r="J122" s="53">
        <v>79968823</v>
      </c>
      <c r="K122" s="53">
        <v>67973500</v>
      </c>
      <c r="L122" s="50" t="s">
        <v>32</v>
      </c>
      <c r="M122" s="50" t="s">
        <v>46</v>
      </c>
      <c r="N122" s="56" t="s">
        <v>27</v>
      </c>
      <c r="O122" s="71">
        <v>45384</v>
      </c>
      <c r="P122" s="71">
        <v>45414</v>
      </c>
    </row>
    <row r="123" spans="1:16" s="55" customFormat="1" ht="54.95" customHeight="1" x14ac:dyDescent="0.25">
      <c r="B123" s="49">
        <v>7</v>
      </c>
      <c r="C123" s="50" t="s">
        <v>209</v>
      </c>
      <c r="D123" s="50" t="s">
        <v>196</v>
      </c>
      <c r="E123" s="50" t="s">
        <v>1403</v>
      </c>
      <c r="F123" s="50" t="s">
        <v>1405</v>
      </c>
      <c r="G123" s="50" t="s">
        <v>1407</v>
      </c>
      <c r="H123" s="50" t="s">
        <v>1409</v>
      </c>
      <c r="I123" s="50" t="s">
        <v>85</v>
      </c>
      <c r="J123" s="53">
        <v>20209694</v>
      </c>
      <c r="K123" s="53">
        <v>17178240</v>
      </c>
      <c r="L123" s="50" t="s">
        <v>32</v>
      </c>
      <c r="M123" s="50" t="s">
        <v>1412</v>
      </c>
      <c r="N123" s="56" t="s">
        <v>27</v>
      </c>
      <c r="O123" s="71">
        <v>45390</v>
      </c>
      <c r="P123" s="70">
        <v>45481</v>
      </c>
    </row>
    <row r="124" spans="1:16" s="55" customFormat="1" ht="54.95" customHeight="1" x14ac:dyDescent="0.25">
      <c r="B124" s="49">
        <v>8</v>
      </c>
      <c r="C124" s="50" t="s">
        <v>209</v>
      </c>
      <c r="D124" s="50" t="s">
        <v>196</v>
      </c>
      <c r="E124" s="50" t="s">
        <v>452</v>
      </c>
      <c r="F124" s="50" t="s">
        <v>455</v>
      </c>
      <c r="G124" s="50" t="s">
        <v>454</v>
      </c>
      <c r="H124" s="50" t="s">
        <v>1408</v>
      </c>
      <c r="I124" s="50" t="s">
        <v>85</v>
      </c>
      <c r="J124" s="53">
        <v>49631766</v>
      </c>
      <c r="K124" s="53">
        <v>42187000</v>
      </c>
      <c r="L124" s="50" t="s">
        <v>32</v>
      </c>
      <c r="M124" s="50" t="s">
        <v>482</v>
      </c>
      <c r="N124" s="50" t="s">
        <v>27</v>
      </c>
      <c r="O124" s="71" t="s">
        <v>1419</v>
      </c>
      <c r="P124" s="70" t="s">
        <v>1424</v>
      </c>
    </row>
    <row r="125" spans="1:16" s="55" customFormat="1" ht="45" customHeight="1" x14ac:dyDescent="0.25">
      <c r="B125" s="49">
        <v>9</v>
      </c>
      <c r="C125" s="50" t="s">
        <v>209</v>
      </c>
      <c r="D125" s="50" t="s">
        <v>196</v>
      </c>
      <c r="E125" s="50" t="s">
        <v>8</v>
      </c>
      <c r="F125" s="50" t="s">
        <v>456</v>
      </c>
      <c r="G125" s="50" t="s">
        <v>450</v>
      </c>
      <c r="H125" s="50" t="s">
        <v>451</v>
      </c>
      <c r="I125" s="50" t="s">
        <v>85</v>
      </c>
      <c r="J125" s="53">
        <v>21126000</v>
      </c>
      <c r="K125" s="53">
        <v>17957100</v>
      </c>
      <c r="L125" s="50" t="s">
        <v>32</v>
      </c>
      <c r="M125" s="50" t="s">
        <v>46</v>
      </c>
      <c r="N125" s="50" t="s">
        <v>27</v>
      </c>
      <c r="O125" s="71" t="s">
        <v>1420</v>
      </c>
      <c r="P125" s="70" t="s">
        <v>1425</v>
      </c>
    </row>
    <row r="126" spans="1:16" s="55" customFormat="1" ht="45" customHeight="1" x14ac:dyDescent="0.25">
      <c r="B126" s="49">
        <v>10</v>
      </c>
      <c r="C126" s="50" t="s">
        <v>209</v>
      </c>
      <c r="D126" s="50" t="s">
        <v>196</v>
      </c>
      <c r="E126" s="50" t="s">
        <v>6</v>
      </c>
      <c r="F126" s="50" t="s">
        <v>457</v>
      </c>
      <c r="G126" s="50" t="s">
        <v>14</v>
      </c>
      <c r="H126" s="50" t="s">
        <v>158</v>
      </c>
      <c r="I126" s="50" t="s">
        <v>85</v>
      </c>
      <c r="J126" s="53">
        <v>6461217</v>
      </c>
      <c r="K126" s="53">
        <v>5492034</v>
      </c>
      <c r="L126" s="50" t="s">
        <v>32</v>
      </c>
      <c r="M126" s="50" t="s">
        <v>483</v>
      </c>
      <c r="N126" s="50" t="s">
        <v>27</v>
      </c>
      <c r="O126" s="71">
        <v>45448</v>
      </c>
      <c r="P126" s="70">
        <v>45538</v>
      </c>
    </row>
    <row r="127" spans="1:16" s="55" customFormat="1" ht="45" customHeight="1" x14ac:dyDescent="0.25">
      <c r="B127" s="49">
        <v>11</v>
      </c>
      <c r="C127" s="50" t="s">
        <v>209</v>
      </c>
      <c r="D127" s="50" t="s">
        <v>196</v>
      </c>
      <c r="E127" s="50" t="s">
        <v>6</v>
      </c>
      <c r="F127" s="50" t="s">
        <v>458</v>
      </c>
      <c r="G127" s="50" t="s">
        <v>14</v>
      </c>
      <c r="H127" s="50" t="s">
        <v>158</v>
      </c>
      <c r="I127" s="50" t="s">
        <v>85</v>
      </c>
      <c r="J127" s="53">
        <v>13503529</v>
      </c>
      <c r="K127" s="53">
        <v>11478000</v>
      </c>
      <c r="L127" s="50" t="s">
        <v>32</v>
      </c>
      <c r="M127" s="50" t="s">
        <v>1413</v>
      </c>
      <c r="N127" s="50" t="s">
        <v>27</v>
      </c>
      <c r="O127" s="71">
        <v>45448</v>
      </c>
      <c r="P127" s="80">
        <v>45538</v>
      </c>
    </row>
    <row r="128" spans="1:16" s="55" customFormat="1" ht="45" customHeight="1" x14ac:dyDescent="0.25">
      <c r="B128" s="49">
        <v>12</v>
      </c>
      <c r="C128" s="50" t="s">
        <v>209</v>
      </c>
      <c r="D128" s="50" t="s">
        <v>196</v>
      </c>
      <c r="E128" s="50" t="s">
        <v>10</v>
      </c>
      <c r="F128" s="50" t="s">
        <v>467</v>
      </c>
      <c r="G128" s="50" t="s">
        <v>16</v>
      </c>
      <c r="H128" s="50" t="s">
        <v>161</v>
      </c>
      <c r="I128" s="50" t="s">
        <v>85</v>
      </c>
      <c r="J128" s="53">
        <v>9492203</v>
      </c>
      <c r="K128" s="53">
        <v>8068373</v>
      </c>
      <c r="L128" s="50" t="s">
        <v>32</v>
      </c>
      <c r="M128" s="50" t="s">
        <v>137</v>
      </c>
      <c r="N128" s="56" t="s">
        <v>26</v>
      </c>
      <c r="O128" s="59" t="s">
        <v>1421</v>
      </c>
      <c r="P128" s="70" t="s">
        <v>1426</v>
      </c>
    </row>
    <row r="129" spans="2:16" s="55" customFormat="1" ht="45" customHeight="1" x14ac:dyDescent="0.25">
      <c r="B129" s="49">
        <v>13</v>
      </c>
      <c r="C129" s="50" t="s">
        <v>209</v>
      </c>
      <c r="D129" s="50" t="s">
        <v>196</v>
      </c>
      <c r="E129" s="50" t="s">
        <v>468</v>
      </c>
      <c r="F129" s="50" t="s">
        <v>469</v>
      </c>
      <c r="G129" s="50" t="s">
        <v>15</v>
      </c>
      <c r="H129" s="50" t="s">
        <v>159</v>
      </c>
      <c r="I129" s="50" t="s">
        <v>85</v>
      </c>
      <c r="J129" s="53">
        <v>17965964</v>
      </c>
      <c r="K129" s="53">
        <v>15271069</v>
      </c>
      <c r="L129" s="50" t="s">
        <v>32</v>
      </c>
      <c r="M129" s="50" t="s">
        <v>486</v>
      </c>
      <c r="N129" s="50" t="s">
        <v>26</v>
      </c>
      <c r="O129" s="59" t="s">
        <v>1421</v>
      </c>
      <c r="P129" s="71" t="s">
        <v>1426</v>
      </c>
    </row>
    <row r="130" spans="2:16" s="55" customFormat="1" ht="54.95" customHeight="1" x14ac:dyDescent="0.25">
      <c r="B130" s="49">
        <v>14</v>
      </c>
      <c r="C130" s="50" t="s">
        <v>209</v>
      </c>
      <c r="D130" s="50" t="s">
        <v>196</v>
      </c>
      <c r="E130" s="50" t="s">
        <v>5</v>
      </c>
      <c r="F130" s="50" t="s">
        <v>355</v>
      </c>
      <c r="G130" s="50" t="s">
        <v>17</v>
      </c>
      <c r="H130" s="50" t="s">
        <v>162</v>
      </c>
      <c r="I130" s="50" t="s">
        <v>85</v>
      </c>
      <c r="J130" s="53">
        <v>4201498</v>
      </c>
      <c r="K130" s="53">
        <v>2520899</v>
      </c>
      <c r="L130" s="50" t="s">
        <v>32</v>
      </c>
      <c r="M130" s="50" t="s">
        <v>487</v>
      </c>
      <c r="N130" s="50" t="s">
        <v>26</v>
      </c>
      <c r="O130" s="59" t="s">
        <v>1421</v>
      </c>
      <c r="P130" s="71" t="s">
        <v>1426</v>
      </c>
    </row>
    <row r="131" spans="2:16" s="55" customFormat="1" ht="45" customHeight="1" x14ac:dyDescent="0.25">
      <c r="B131" s="49">
        <v>15</v>
      </c>
      <c r="C131" s="50" t="s">
        <v>209</v>
      </c>
      <c r="D131" s="50" t="s">
        <v>196</v>
      </c>
      <c r="E131" s="50" t="s">
        <v>5</v>
      </c>
      <c r="F131" s="50" t="s">
        <v>356</v>
      </c>
      <c r="G131" s="50" t="s">
        <v>17</v>
      </c>
      <c r="H131" s="50" t="s">
        <v>162</v>
      </c>
      <c r="I131" s="50" t="s">
        <v>85</v>
      </c>
      <c r="J131" s="53">
        <v>9128224</v>
      </c>
      <c r="K131" s="53">
        <v>5476934</v>
      </c>
      <c r="L131" s="50" t="s">
        <v>32</v>
      </c>
      <c r="M131" s="50" t="s">
        <v>487</v>
      </c>
      <c r="N131" s="50" t="s">
        <v>26</v>
      </c>
      <c r="O131" s="59" t="s">
        <v>1421</v>
      </c>
      <c r="P131" s="71" t="s">
        <v>1426</v>
      </c>
    </row>
    <row r="132" spans="2:16" s="55" customFormat="1" ht="45" customHeight="1" x14ac:dyDescent="0.25">
      <c r="B132" s="49">
        <v>16</v>
      </c>
      <c r="C132" s="50" t="s">
        <v>209</v>
      </c>
      <c r="D132" s="50" t="s">
        <v>196</v>
      </c>
      <c r="E132" s="50" t="s">
        <v>5</v>
      </c>
      <c r="F132" s="50" t="s">
        <v>357</v>
      </c>
      <c r="G132" s="50" t="s">
        <v>17</v>
      </c>
      <c r="H132" s="50" t="s">
        <v>162</v>
      </c>
      <c r="I132" s="50" t="s">
        <v>85</v>
      </c>
      <c r="J132" s="53">
        <v>16692056</v>
      </c>
      <c r="K132" s="53">
        <v>10015234</v>
      </c>
      <c r="L132" s="50" t="s">
        <v>32</v>
      </c>
      <c r="M132" s="50" t="s">
        <v>358</v>
      </c>
      <c r="N132" s="50" t="s">
        <v>26</v>
      </c>
      <c r="O132" s="59" t="s">
        <v>1421</v>
      </c>
      <c r="P132" s="71" t="s">
        <v>1426</v>
      </c>
    </row>
    <row r="133" spans="2:16" s="55" customFormat="1" ht="54.95" customHeight="1" x14ac:dyDescent="0.25">
      <c r="B133" s="49">
        <v>17</v>
      </c>
      <c r="C133" s="50" t="s">
        <v>209</v>
      </c>
      <c r="D133" s="50" t="s">
        <v>196</v>
      </c>
      <c r="E133" s="50" t="s">
        <v>12</v>
      </c>
      <c r="F133" s="50" t="s">
        <v>354</v>
      </c>
      <c r="G133" s="50" t="s">
        <v>470</v>
      </c>
      <c r="H133" s="50" t="s">
        <v>160</v>
      </c>
      <c r="I133" s="50" t="s">
        <v>85</v>
      </c>
      <c r="J133" s="53">
        <v>27139409</v>
      </c>
      <c r="K133" s="53">
        <v>23068498</v>
      </c>
      <c r="L133" s="50" t="s">
        <v>32</v>
      </c>
      <c r="M133" s="50" t="s">
        <v>488</v>
      </c>
      <c r="N133" s="50" t="s">
        <v>26</v>
      </c>
      <c r="O133" s="59" t="s">
        <v>1421</v>
      </c>
      <c r="P133" s="71" t="s">
        <v>1426</v>
      </c>
    </row>
    <row r="134" spans="2:16" s="55" customFormat="1" ht="45" customHeight="1" x14ac:dyDescent="0.25">
      <c r="B134" s="49">
        <v>18</v>
      </c>
      <c r="C134" s="50" t="s">
        <v>209</v>
      </c>
      <c r="D134" s="50" t="s">
        <v>196</v>
      </c>
      <c r="E134" s="50" t="s">
        <v>6</v>
      </c>
      <c r="F134" s="50" t="s">
        <v>353</v>
      </c>
      <c r="G134" s="50" t="s">
        <v>14</v>
      </c>
      <c r="H134" s="50" t="s">
        <v>158</v>
      </c>
      <c r="I134" s="50" t="s">
        <v>85</v>
      </c>
      <c r="J134" s="53">
        <v>2950548</v>
      </c>
      <c r="K134" s="53">
        <v>2507966</v>
      </c>
      <c r="L134" s="50" t="s">
        <v>32</v>
      </c>
      <c r="M134" s="50" t="s">
        <v>483</v>
      </c>
      <c r="N134" s="50" t="s">
        <v>26</v>
      </c>
      <c r="O134" s="59" t="s">
        <v>1421</v>
      </c>
      <c r="P134" s="71" t="s">
        <v>1426</v>
      </c>
    </row>
    <row r="135" spans="2:16" s="55" customFormat="1" ht="45" customHeight="1" x14ac:dyDescent="0.25">
      <c r="B135" s="49">
        <v>19</v>
      </c>
      <c r="C135" s="50" t="s">
        <v>209</v>
      </c>
      <c r="D135" s="50" t="s">
        <v>196</v>
      </c>
      <c r="E135" s="50" t="s">
        <v>28</v>
      </c>
      <c r="F135" s="50" t="s">
        <v>359</v>
      </c>
      <c r="G135" s="50" t="s">
        <v>18</v>
      </c>
      <c r="H135" s="50" t="s">
        <v>163</v>
      </c>
      <c r="I135" s="50" t="s">
        <v>85</v>
      </c>
      <c r="J135" s="53">
        <v>33163297</v>
      </c>
      <c r="K135" s="53">
        <v>28188802</v>
      </c>
      <c r="L135" s="50" t="s">
        <v>32</v>
      </c>
      <c r="M135" s="50" t="s">
        <v>489</v>
      </c>
      <c r="N135" s="56" t="s">
        <v>26</v>
      </c>
      <c r="O135" s="59" t="s">
        <v>1421</v>
      </c>
      <c r="P135" s="70" t="s">
        <v>1426</v>
      </c>
    </row>
    <row r="136" spans="2:16" s="55" customFormat="1" ht="45" customHeight="1" x14ac:dyDescent="0.25">
      <c r="B136" s="49">
        <v>20</v>
      </c>
      <c r="C136" s="50" t="s">
        <v>209</v>
      </c>
      <c r="D136" s="50" t="s">
        <v>196</v>
      </c>
      <c r="E136" s="50" t="s">
        <v>468</v>
      </c>
      <c r="F136" s="50" t="s">
        <v>471</v>
      </c>
      <c r="G136" s="50" t="s">
        <v>15</v>
      </c>
      <c r="H136" s="50" t="s">
        <v>159</v>
      </c>
      <c r="I136" s="50" t="s">
        <v>85</v>
      </c>
      <c r="J136" s="53">
        <v>2035391</v>
      </c>
      <c r="K136" s="53">
        <v>1730082</v>
      </c>
      <c r="L136" s="50" t="s">
        <v>32</v>
      </c>
      <c r="M136" s="50" t="s">
        <v>487</v>
      </c>
      <c r="N136" s="56" t="s">
        <v>26</v>
      </c>
      <c r="O136" s="59" t="s">
        <v>1421</v>
      </c>
      <c r="P136" s="70" t="s">
        <v>1426</v>
      </c>
    </row>
    <row r="137" spans="2:16" s="55" customFormat="1" ht="45" customHeight="1" x14ac:dyDescent="0.25">
      <c r="B137" s="49">
        <v>21</v>
      </c>
      <c r="C137" s="50" t="s">
        <v>209</v>
      </c>
      <c r="D137" s="50" t="s">
        <v>196</v>
      </c>
      <c r="E137" s="50" t="s">
        <v>472</v>
      </c>
      <c r="F137" s="50" t="s">
        <v>473</v>
      </c>
      <c r="G137" s="50" t="s">
        <v>474</v>
      </c>
      <c r="H137" s="50" t="s">
        <v>475</v>
      </c>
      <c r="I137" s="50" t="s">
        <v>85</v>
      </c>
      <c r="J137" s="53">
        <v>11764706</v>
      </c>
      <c r="K137" s="53">
        <v>10000000</v>
      </c>
      <c r="L137" s="50" t="s">
        <v>32</v>
      </c>
      <c r="M137" s="50" t="s">
        <v>490</v>
      </c>
      <c r="N137" s="56" t="s">
        <v>27</v>
      </c>
      <c r="O137" s="59">
        <v>45483</v>
      </c>
      <c r="P137" s="70">
        <v>45573</v>
      </c>
    </row>
    <row r="138" spans="2:16" s="55" customFormat="1" ht="45" customHeight="1" x14ac:dyDescent="0.25">
      <c r="B138" s="49">
        <v>22</v>
      </c>
      <c r="C138" s="50" t="s">
        <v>209</v>
      </c>
      <c r="D138" s="50" t="s">
        <v>196</v>
      </c>
      <c r="E138" s="50" t="s">
        <v>13</v>
      </c>
      <c r="F138" s="50" t="s">
        <v>476</v>
      </c>
      <c r="G138" s="50" t="s">
        <v>474</v>
      </c>
      <c r="H138" s="50" t="s">
        <v>475</v>
      </c>
      <c r="I138" s="50" t="s">
        <v>85</v>
      </c>
      <c r="J138" s="53">
        <v>11764706</v>
      </c>
      <c r="K138" s="53">
        <v>10000000</v>
      </c>
      <c r="L138" s="50" t="s">
        <v>32</v>
      </c>
      <c r="M138" s="50" t="s">
        <v>490</v>
      </c>
      <c r="N138" s="50" t="s">
        <v>27</v>
      </c>
      <c r="O138" s="59">
        <v>45483</v>
      </c>
      <c r="P138" s="71">
        <v>45573</v>
      </c>
    </row>
    <row r="139" spans="2:16" s="55" customFormat="1" ht="45" customHeight="1" x14ac:dyDescent="0.25">
      <c r="B139" s="49">
        <v>23</v>
      </c>
      <c r="C139" s="50" t="s">
        <v>209</v>
      </c>
      <c r="D139" s="50" t="s">
        <v>196</v>
      </c>
      <c r="E139" s="50" t="s">
        <v>459</v>
      </c>
      <c r="F139" s="50" t="s">
        <v>460</v>
      </c>
      <c r="G139" s="50" t="s">
        <v>461</v>
      </c>
      <c r="H139" s="50" t="s">
        <v>462</v>
      </c>
      <c r="I139" s="50" t="s">
        <v>85</v>
      </c>
      <c r="J139" s="53">
        <v>20100000</v>
      </c>
      <c r="K139" s="53">
        <v>17085000</v>
      </c>
      <c r="L139" s="50" t="s">
        <v>32</v>
      </c>
      <c r="M139" s="50" t="s">
        <v>484</v>
      </c>
      <c r="N139" s="50" t="s">
        <v>27</v>
      </c>
      <c r="O139" s="59" t="s">
        <v>1422</v>
      </c>
      <c r="P139" s="71" t="s">
        <v>1427</v>
      </c>
    </row>
    <row r="140" spans="2:16" s="55" customFormat="1" ht="54.95" customHeight="1" x14ac:dyDescent="0.25">
      <c r="B140" s="49">
        <v>24</v>
      </c>
      <c r="C140" s="50" t="s">
        <v>209</v>
      </c>
      <c r="D140" s="50" t="s">
        <v>196</v>
      </c>
      <c r="E140" s="50" t="s">
        <v>459</v>
      </c>
      <c r="F140" s="50" t="s">
        <v>463</v>
      </c>
      <c r="G140" s="50" t="s">
        <v>461</v>
      </c>
      <c r="H140" s="50" t="s">
        <v>462</v>
      </c>
      <c r="I140" s="50" t="s">
        <v>85</v>
      </c>
      <c r="J140" s="53">
        <v>25550000</v>
      </c>
      <c r="K140" s="53">
        <v>21717500</v>
      </c>
      <c r="L140" s="50" t="s">
        <v>32</v>
      </c>
      <c r="M140" s="50" t="s">
        <v>46</v>
      </c>
      <c r="N140" s="50" t="s">
        <v>27</v>
      </c>
      <c r="O140" s="59" t="s">
        <v>1422</v>
      </c>
      <c r="P140" s="71" t="s">
        <v>1427</v>
      </c>
    </row>
    <row r="141" spans="2:16" s="55" customFormat="1" ht="45" customHeight="1" x14ac:dyDescent="0.25">
      <c r="B141" s="49">
        <v>25</v>
      </c>
      <c r="C141" s="50" t="s">
        <v>209</v>
      </c>
      <c r="D141" s="50" t="s">
        <v>196</v>
      </c>
      <c r="E141" s="50" t="s">
        <v>5</v>
      </c>
      <c r="F141" s="50" t="s">
        <v>477</v>
      </c>
      <c r="G141" s="50" t="s">
        <v>17</v>
      </c>
      <c r="H141" s="50" t="s">
        <v>162</v>
      </c>
      <c r="I141" s="50" t="s">
        <v>85</v>
      </c>
      <c r="J141" s="53" t="s">
        <v>1410</v>
      </c>
      <c r="K141" s="53" t="s">
        <v>1410</v>
      </c>
      <c r="L141" s="50" t="s">
        <v>32</v>
      </c>
      <c r="M141" s="50" t="s">
        <v>487</v>
      </c>
      <c r="N141" s="56" t="s">
        <v>27</v>
      </c>
      <c r="O141" s="59" t="s">
        <v>1410</v>
      </c>
      <c r="P141" s="54" t="s">
        <v>1410</v>
      </c>
    </row>
    <row r="142" spans="2:16" s="55" customFormat="1" ht="45" customHeight="1" x14ac:dyDescent="0.25">
      <c r="B142" s="49">
        <v>26</v>
      </c>
      <c r="C142" s="50" t="s">
        <v>209</v>
      </c>
      <c r="D142" s="50" t="s">
        <v>196</v>
      </c>
      <c r="E142" s="50" t="s">
        <v>5</v>
      </c>
      <c r="F142" s="50" t="s">
        <v>1406</v>
      </c>
      <c r="G142" s="50" t="s">
        <v>17</v>
      </c>
      <c r="H142" s="50" t="s">
        <v>162</v>
      </c>
      <c r="I142" s="50" t="s">
        <v>85</v>
      </c>
      <c r="J142" s="53" t="s">
        <v>1410</v>
      </c>
      <c r="K142" s="53" t="s">
        <v>1410</v>
      </c>
      <c r="L142" s="50" t="s">
        <v>32</v>
      </c>
      <c r="M142" s="50" t="s">
        <v>1414</v>
      </c>
      <c r="N142" s="56"/>
      <c r="O142" s="59" t="s">
        <v>1410</v>
      </c>
      <c r="P142" s="54" t="s">
        <v>1410</v>
      </c>
    </row>
    <row r="143" spans="2:16" s="55" customFormat="1" ht="45" customHeight="1" x14ac:dyDescent="0.25">
      <c r="B143" s="49">
        <v>27</v>
      </c>
      <c r="C143" s="50" t="s">
        <v>209</v>
      </c>
      <c r="D143" s="50" t="s">
        <v>196</v>
      </c>
      <c r="E143" s="50" t="s">
        <v>459</v>
      </c>
      <c r="F143" s="50" t="s">
        <v>464</v>
      </c>
      <c r="G143" s="50" t="s">
        <v>461</v>
      </c>
      <c r="H143" s="50" t="s">
        <v>462</v>
      </c>
      <c r="I143" s="50" t="s">
        <v>85</v>
      </c>
      <c r="J143" s="53">
        <v>15448235</v>
      </c>
      <c r="K143" s="53">
        <v>13131000</v>
      </c>
      <c r="L143" s="50" t="s">
        <v>32</v>
      </c>
      <c r="M143" s="50" t="s">
        <v>46</v>
      </c>
      <c r="N143" s="56" t="s">
        <v>27</v>
      </c>
      <c r="O143" s="59" t="s">
        <v>1422</v>
      </c>
      <c r="P143" s="70" t="s">
        <v>1427</v>
      </c>
    </row>
    <row r="144" spans="2:16" s="55" customFormat="1" ht="45" customHeight="1" x14ac:dyDescent="0.25">
      <c r="B144" s="49">
        <v>28</v>
      </c>
      <c r="C144" s="50" t="s">
        <v>209</v>
      </c>
      <c r="D144" s="50" t="s">
        <v>196</v>
      </c>
      <c r="E144" s="50" t="s">
        <v>459</v>
      </c>
      <c r="F144" s="50" t="s">
        <v>465</v>
      </c>
      <c r="G144" s="50" t="s">
        <v>461</v>
      </c>
      <c r="H144" s="50" t="s">
        <v>466</v>
      </c>
      <c r="I144" s="50" t="s">
        <v>85</v>
      </c>
      <c r="J144" s="53">
        <v>294118</v>
      </c>
      <c r="K144" s="53">
        <v>250000</v>
      </c>
      <c r="L144" s="50" t="s">
        <v>32</v>
      </c>
      <c r="M144" s="50" t="s">
        <v>485</v>
      </c>
      <c r="N144" s="56" t="s">
        <v>27</v>
      </c>
      <c r="O144" s="59" t="s">
        <v>1422</v>
      </c>
      <c r="P144" s="70" t="s">
        <v>1427</v>
      </c>
    </row>
    <row r="145" spans="2:16" s="55" customFormat="1" ht="45" customHeight="1" x14ac:dyDescent="0.25">
      <c r="B145" s="49">
        <v>29</v>
      </c>
      <c r="C145" s="50" t="s">
        <v>209</v>
      </c>
      <c r="D145" s="50" t="s">
        <v>196</v>
      </c>
      <c r="E145" s="50" t="s">
        <v>6</v>
      </c>
      <c r="F145" s="50" t="s">
        <v>478</v>
      </c>
      <c r="G145" s="50" t="s">
        <v>479</v>
      </c>
      <c r="H145" s="50" t="s">
        <v>158</v>
      </c>
      <c r="I145" s="50" t="s">
        <v>85</v>
      </c>
      <c r="J145" s="53">
        <v>29411765</v>
      </c>
      <c r="K145" s="53">
        <v>25000000</v>
      </c>
      <c r="L145" s="50" t="s">
        <v>32</v>
      </c>
      <c r="M145" s="50" t="s">
        <v>46</v>
      </c>
      <c r="N145" s="56" t="s">
        <v>33</v>
      </c>
      <c r="O145" s="59" t="s">
        <v>1417</v>
      </c>
      <c r="P145" s="54" t="s">
        <v>1417</v>
      </c>
    </row>
    <row r="146" spans="2:16" s="55" customFormat="1" ht="45" customHeight="1" x14ac:dyDescent="0.25">
      <c r="B146" s="49">
        <v>30</v>
      </c>
      <c r="C146" s="50" t="s">
        <v>209</v>
      </c>
      <c r="D146" s="50" t="s">
        <v>196</v>
      </c>
      <c r="E146" s="50" t="s">
        <v>468</v>
      </c>
      <c r="F146" s="50" t="s">
        <v>480</v>
      </c>
      <c r="G146" s="50" t="s">
        <v>15</v>
      </c>
      <c r="H146" s="50" t="s">
        <v>159</v>
      </c>
      <c r="I146" s="50" t="s">
        <v>85</v>
      </c>
      <c r="J146" s="53">
        <v>37964609</v>
      </c>
      <c r="K146" s="53">
        <v>32269918</v>
      </c>
      <c r="L146" s="50" t="s">
        <v>32</v>
      </c>
      <c r="M146" s="50" t="s">
        <v>491</v>
      </c>
      <c r="N146" s="56" t="s">
        <v>33</v>
      </c>
      <c r="O146" s="59" t="s">
        <v>1417</v>
      </c>
      <c r="P146" s="54" t="s">
        <v>1417</v>
      </c>
    </row>
    <row r="147" spans="2:16" s="58" customFormat="1" ht="45" customHeight="1" x14ac:dyDescent="0.25">
      <c r="B147" s="138">
        <v>30</v>
      </c>
      <c r="C147" s="20" t="s">
        <v>209</v>
      </c>
      <c r="D147" s="20" t="s">
        <v>196</v>
      </c>
      <c r="E147" s="20" t="s">
        <v>1402</v>
      </c>
      <c r="F147" s="20"/>
      <c r="G147" s="20"/>
      <c r="H147" s="20"/>
      <c r="I147" s="20"/>
      <c r="J147" s="139">
        <f>SUM(J117:J146)</f>
        <v>604199439</v>
      </c>
      <c r="K147" s="139">
        <f>SUM(K117:K146)</f>
        <v>502180979</v>
      </c>
      <c r="L147" s="20"/>
      <c r="M147" s="20"/>
      <c r="N147" s="20"/>
      <c r="O147" s="78"/>
      <c r="P147" s="79"/>
    </row>
    <row r="148" spans="2:16" s="55" customFormat="1" ht="45" customHeight="1" x14ac:dyDescent="0.25">
      <c r="B148" s="49">
        <v>1</v>
      </c>
      <c r="C148" s="50" t="s">
        <v>210</v>
      </c>
      <c r="D148" s="50" t="s">
        <v>211</v>
      </c>
      <c r="E148" s="50" t="s">
        <v>245</v>
      </c>
      <c r="F148" s="50" t="s">
        <v>333</v>
      </c>
      <c r="G148" s="50" t="s">
        <v>334</v>
      </c>
      <c r="H148" s="50" t="s">
        <v>335</v>
      </c>
      <c r="I148" s="50" t="s">
        <v>240</v>
      </c>
      <c r="J148" s="53">
        <v>36822154</v>
      </c>
      <c r="K148" s="53">
        <v>31298830</v>
      </c>
      <c r="L148" s="50" t="s">
        <v>32</v>
      </c>
      <c r="M148" s="50" t="s">
        <v>336</v>
      </c>
      <c r="N148" s="50" t="s">
        <v>26</v>
      </c>
      <c r="O148" s="54">
        <v>45408</v>
      </c>
      <c r="P148" s="54">
        <v>45683</v>
      </c>
    </row>
    <row r="149" spans="2:16" s="55" customFormat="1" ht="45" customHeight="1" x14ac:dyDescent="0.25">
      <c r="B149" s="49">
        <v>2</v>
      </c>
      <c r="C149" s="50" t="s">
        <v>210</v>
      </c>
      <c r="D149" s="50" t="s">
        <v>211</v>
      </c>
      <c r="E149" s="50" t="s">
        <v>245</v>
      </c>
      <c r="F149" s="50" t="s">
        <v>337</v>
      </c>
      <c r="G149" s="50" t="s">
        <v>334</v>
      </c>
      <c r="H149" s="50" t="s">
        <v>335</v>
      </c>
      <c r="I149" s="50" t="s">
        <v>241</v>
      </c>
      <c r="J149" s="53">
        <v>3598512</v>
      </c>
      <c r="K149" s="53">
        <v>3058735</v>
      </c>
      <c r="L149" s="50" t="s">
        <v>32</v>
      </c>
      <c r="M149" s="50" t="s">
        <v>338</v>
      </c>
      <c r="N149" s="50" t="s">
        <v>27</v>
      </c>
      <c r="O149" s="54">
        <v>45408</v>
      </c>
      <c r="P149" s="54">
        <v>45683</v>
      </c>
    </row>
    <row r="150" spans="2:16" s="55" customFormat="1" ht="45" customHeight="1" x14ac:dyDescent="0.25">
      <c r="B150" s="49">
        <v>3</v>
      </c>
      <c r="C150" s="50" t="s">
        <v>210</v>
      </c>
      <c r="D150" s="50" t="s">
        <v>211</v>
      </c>
      <c r="E150" s="50" t="s">
        <v>245</v>
      </c>
      <c r="F150" s="50" t="s">
        <v>339</v>
      </c>
      <c r="G150" s="50" t="s">
        <v>334</v>
      </c>
      <c r="H150" s="50" t="s">
        <v>335</v>
      </c>
      <c r="I150" s="50" t="s">
        <v>242</v>
      </c>
      <c r="J150" s="53">
        <v>3639569</v>
      </c>
      <c r="K150" s="53">
        <v>3093634</v>
      </c>
      <c r="L150" s="50" t="s">
        <v>32</v>
      </c>
      <c r="M150" s="50" t="s">
        <v>340</v>
      </c>
      <c r="N150" s="50" t="s">
        <v>27</v>
      </c>
      <c r="O150" s="54">
        <v>45408</v>
      </c>
      <c r="P150" s="54">
        <v>45683</v>
      </c>
    </row>
    <row r="151" spans="2:16" s="55" customFormat="1" ht="45" customHeight="1" x14ac:dyDescent="0.25">
      <c r="B151" s="49">
        <v>4</v>
      </c>
      <c r="C151" s="50" t="s">
        <v>210</v>
      </c>
      <c r="D151" s="50" t="s">
        <v>211</v>
      </c>
      <c r="E151" s="50" t="s">
        <v>245</v>
      </c>
      <c r="F151" s="50" t="s">
        <v>341</v>
      </c>
      <c r="G151" s="50" t="s">
        <v>334</v>
      </c>
      <c r="H151" s="50" t="s">
        <v>335</v>
      </c>
      <c r="I151" s="50" t="s">
        <v>243</v>
      </c>
      <c r="J151" s="53">
        <v>1889244</v>
      </c>
      <c r="K151" s="53">
        <v>1605857</v>
      </c>
      <c r="L151" s="50" t="s">
        <v>32</v>
      </c>
      <c r="M151" s="50" t="s">
        <v>342</v>
      </c>
      <c r="N151" s="50" t="s">
        <v>27</v>
      </c>
      <c r="O151" s="54">
        <v>45408</v>
      </c>
      <c r="P151" s="54">
        <v>45683</v>
      </c>
    </row>
    <row r="152" spans="2:16" s="55" customFormat="1" ht="45" customHeight="1" x14ac:dyDescent="0.25">
      <c r="B152" s="49">
        <v>5</v>
      </c>
      <c r="C152" s="50" t="s">
        <v>210</v>
      </c>
      <c r="D152" s="50" t="s">
        <v>211</v>
      </c>
      <c r="E152" s="50" t="s">
        <v>245</v>
      </c>
      <c r="F152" s="50" t="s">
        <v>343</v>
      </c>
      <c r="G152" s="50" t="s">
        <v>334</v>
      </c>
      <c r="H152" s="50" t="s">
        <v>335</v>
      </c>
      <c r="I152" s="50" t="s">
        <v>244</v>
      </c>
      <c r="J152" s="53">
        <v>3014254</v>
      </c>
      <c r="K152" s="53">
        <v>2562116</v>
      </c>
      <c r="L152" s="50" t="s">
        <v>32</v>
      </c>
      <c r="M152" s="50" t="s">
        <v>344</v>
      </c>
      <c r="N152" s="50" t="s">
        <v>27</v>
      </c>
      <c r="O152" s="54">
        <v>45408</v>
      </c>
      <c r="P152" s="54">
        <v>45683</v>
      </c>
    </row>
    <row r="153" spans="2:16" s="55" customFormat="1" ht="45" customHeight="1" x14ac:dyDescent="0.25">
      <c r="B153" s="49">
        <v>6</v>
      </c>
      <c r="C153" s="50" t="s">
        <v>210</v>
      </c>
      <c r="D153" s="50" t="s">
        <v>211</v>
      </c>
      <c r="E153" s="50" t="s">
        <v>245</v>
      </c>
      <c r="F153" s="50" t="s">
        <v>345</v>
      </c>
      <c r="G153" s="50" t="s">
        <v>334</v>
      </c>
      <c r="H153" s="50" t="s">
        <v>335</v>
      </c>
      <c r="I153" s="50" t="s">
        <v>243</v>
      </c>
      <c r="J153" s="53">
        <v>6066856</v>
      </c>
      <c r="K153" s="53">
        <v>5156828</v>
      </c>
      <c r="L153" s="50" t="s">
        <v>32</v>
      </c>
      <c r="M153" s="50" t="s">
        <v>346</v>
      </c>
      <c r="N153" s="50" t="s">
        <v>26</v>
      </c>
      <c r="O153" s="54">
        <v>45408</v>
      </c>
      <c r="P153" s="54">
        <v>45683</v>
      </c>
    </row>
    <row r="154" spans="2:16" s="55" customFormat="1" ht="45" customHeight="1" x14ac:dyDescent="0.25">
      <c r="B154" s="49">
        <v>7</v>
      </c>
      <c r="C154" s="50" t="s">
        <v>210</v>
      </c>
      <c r="D154" s="50" t="s">
        <v>211</v>
      </c>
      <c r="E154" s="50" t="s">
        <v>6</v>
      </c>
      <c r="F154" s="50" t="s">
        <v>347</v>
      </c>
      <c r="G154" s="50" t="s">
        <v>165</v>
      </c>
      <c r="H154" s="50" t="s">
        <v>274</v>
      </c>
      <c r="I154" s="50" t="s">
        <v>240</v>
      </c>
      <c r="J154" s="53">
        <v>41250000</v>
      </c>
      <c r="K154" s="53">
        <v>35062500</v>
      </c>
      <c r="L154" s="50" t="s">
        <v>32</v>
      </c>
      <c r="M154" s="50" t="s">
        <v>348</v>
      </c>
      <c r="N154" s="50" t="s">
        <v>27</v>
      </c>
      <c r="O154" s="54">
        <v>45505</v>
      </c>
      <c r="P154" s="54">
        <v>45535</v>
      </c>
    </row>
    <row r="155" spans="2:16" s="55" customFormat="1" ht="45" customHeight="1" x14ac:dyDescent="0.25">
      <c r="B155" s="49">
        <v>8</v>
      </c>
      <c r="C155" s="50" t="s">
        <v>210</v>
      </c>
      <c r="D155" s="50" t="s">
        <v>211</v>
      </c>
      <c r="E155" s="50" t="s">
        <v>245</v>
      </c>
      <c r="F155" s="50" t="s">
        <v>1429</v>
      </c>
      <c r="G155" s="50" t="s">
        <v>334</v>
      </c>
      <c r="H155" s="50" t="s">
        <v>335</v>
      </c>
      <c r="I155" s="50" t="s">
        <v>240</v>
      </c>
      <c r="J155" s="53">
        <v>4250887.47</v>
      </c>
      <c r="K155" s="53">
        <v>2167952.61</v>
      </c>
      <c r="L155" s="50" t="s">
        <v>32</v>
      </c>
      <c r="M155" s="50" t="s">
        <v>1445</v>
      </c>
      <c r="N155" s="50" t="s">
        <v>26</v>
      </c>
      <c r="O155" s="54">
        <v>45404</v>
      </c>
      <c r="P155" s="54">
        <v>45425</v>
      </c>
    </row>
    <row r="156" spans="2:16" s="55" customFormat="1" ht="45" customHeight="1" x14ac:dyDescent="0.25">
      <c r="B156" s="49">
        <v>9</v>
      </c>
      <c r="C156" s="50" t="s">
        <v>210</v>
      </c>
      <c r="D156" s="50" t="s">
        <v>211</v>
      </c>
      <c r="E156" s="50" t="s">
        <v>245</v>
      </c>
      <c r="F156" s="50" t="s">
        <v>1430</v>
      </c>
      <c r="G156" s="50" t="s">
        <v>334</v>
      </c>
      <c r="H156" s="50" t="s">
        <v>335</v>
      </c>
      <c r="I156" s="50" t="s">
        <v>240</v>
      </c>
      <c r="J156" s="53">
        <v>9170750.7200000007</v>
      </c>
      <c r="K156" s="53">
        <v>7795138.1100000003</v>
      </c>
      <c r="L156" s="50" t="s">
        <v>32</v>
      </c>
      <c r="M156" s="50" t="s">
        <v>1446</v>
      </c>
      <c r="N156" s="50" t="s">
        <v>26</v>
      </c>
      <c r="O156" s="54">
        <v>45404</v>
      </c>
      <c r="P156" s="54">
        <v>45425</v>
      </c>
    </row>
    <row r="157" spans="2:16" s="55" customFormat="1" ht="45" customHeight="1" x14ac:dyDescent="0.25">
      <c r="B157" s="49">
        <v>10</v>
      </c>
      <c r="C157" s="50" t="s">
        <v>210</v>
      </c>
      <c r="D157" s="50" t="s">
        <v>211</v>
      </c>
      <c r="E157" s="50" t="s">
        <v>245</v>
      </c>
      <c r="F157" s="50" t="s">
        <v>1431</v>
      </c>
      <c r="G157" s="50" t="s">
        <v>334</v>
      </c>
      <c r="H157" s="50" t="s">
        <v>335</v>
      </c>
      <c r="I157" s="50" t="s">
        <v>240</v>
      </c>
      <c r="J157" s="53">
        <v>2194749.69</v>
      </c>
      <c r="K157" s="53">
        <v>1865537.24</v>
      </c>
      <c r="L157" s="50" t="s">
        <v>32</v>
      </c>
      <c r="M157" s="50" t="s">
        <v>1445</v>
      </c>
      <c r="N157" s="50" t="s">
        <v>26</v>
      </c>
      <c r="O157" s="54">
        <v>45404</v>
      </c>
      <c r="P157" s="54">
        <v>45425</v>
      </c>
    </row>
    <row r="158" spans="2:16" s="55" customFormat="1" ht="45" customHeight="1" x14ac:dyDescent="0.25">
      <c r="B158" s="49">
        <v>11</v>
      </c>
      <c r="C158" s="50" t="s">
        <v>210</v>
      </c>
      <c r="D158" s="50" t="s">
        <v>211</v>
      </c>
      <c r="E158" s="50" t="s">
        <v>12</v>
      </c>
      <c r="F158" s="50" t="s">
        <v>1432</v>
      </c>
      <c r="G158" s="50" t="s">
        <v>1441</v>
      </c>
      <c r="H158" s="50" t="s">
        <v>1444</v>
      </c>
      <c r="I158" s="50" t="s">
        <v>240</v>
      </c>
      <c r="J158" s="53">
        <v>39085356.020000003</v>
      </c>
      <c r="K158" s="53">
        <v>33222552.620000001</v>
      </c>
      <c r="L158" s="50" t="s">
        <v>32</v>
      </c>
      <c r="M158" s="50" t="s">
        <v>1445</v>
      </c>
      <c r="N158" s="50" t="s">
        <v>26</v>
      </c>
      <c r="O158" s="54">
        <v>45404</v>
      </c>
      <c r="P158" s="54">
        <v>45425</v>
      </c>
    </row>
    <row r="159" spans="2:16" s="55" customFormat="1" ht="45" customHeight="1" x14ac:dyDescent="0.25">
      <c r="B159" s="49">
        <v>12</v>
      </c>
      <c r="C159" s="50" t="s">
        <v>210</v>
      </c>
      <c r="D159" s="50" t="s">
        <v>211</v>
      </c>
      <c r="E159" s="50" t="s">
        <v>10</v>
      </c>
      <c r="F159" s="50" t="s">
        <v>1433</v>
      </c>
      <c r="G159" s="50" t="s">
        <v>1442</v>
      </c>
      <c r="H159" s="50" t="s">
        <v>273</v>
      </c>
      <c r="I159" s="50" t="s">
        <v>240</v>
      </c>
      <c r="J159" s="53">
        <v>21681109.399999999</v>
      </c>
      <c r="K159" s="53">
        <v>18428942.989999998</v>
      </c>
      <c r="L159" s="50" t="s">
        <v>32</v>
      </c>
      <c r="M159" s="50" t="s">
        <v>1447</v>
      </c>
      <c r="N159" s="50" t="s">
        <v>26</v>
      </c>
      <c r="O159" s="54">
        <v>45404</v>
      </c>
      <c r="P159" s="54">
        <v>45425</v>
      </c>
    </row>
    <row r="160" spans="2:16" s="55" customFormat="1" ht="45" customHeight="1" x14ac:dyDescent="0.25">
      <c r="B160" s="49">
        <v>13</v>
      </c>
      <c r="C160" s="50" t="s">
        <v>210</v>
      </c>
      <c r="D160" s="50" t="s">
        <v>211</v>
      </c>
      <c r="E160" s="50" t="s">
        <v>5</v>
      </c>
      <c r="F160" s="50" t="s">
        <v>1434</v>
      </c>
      <c r="G160" s="50" t="s">
        <v>511</v>
      </c>
      <c r="H160" s="50" t="s">
        <v>275</v>
      </c>
      <c r="I160" s="50" t="s">
        <v>240</v>
      </c>
      <c r="J160" s="53">
        <v>2838675.71</v>
      </c>
      <c r="K160" s="53">
        <v>2104594.17</v>
      </c>
      <c r="L160" s="50" t="s">
        <v>32</v>
      </c>
      <c r="M160" s="50" t="s">
        <v>1448</v>
      </c>
      <c r="N160" s="50" t="s">
        <v>26</v>
      </c>
      <c r="O160" s="54">
        <v>45404</v>
      </c>
      <c r="P160" s="54">
        <v>45425</v>
      </c>
    </row>
    <row r="161" spans="2:16" s="55" customFormat="1" ht="45" customHeight="1" x14ac:dyDescent="0.25">
      <c r="B161" s="49">
        <v>14</v>
      </c>
      <c r="C161" s="50" t="s">
        <v>210</v>
      </c>
      <c r="D161" s="50" t="s">
        <v>211</v>
      </c>
      <c r="E161" s="50" t="s">
        <v>5</v>
      </c>
      <c r="F161" s="50" t="s">
        <v>1435</v>
      </c>
      <c r="G161" s="50" t="s">
        <v>511</v>
      </c>
      <c r="H161" s="50" t="s">
        <v>275</v>
      </c>
      <c r="I161" s="50" t="s">
        <v>240</v>
      </c>
      <c r="J161" s="53">
        <v>20295282.48</v>
      </c>
      <c r="K161" s="53">
        <v>15046922.43</v>
      </c>
      <c r="L161" s="50" t="s">
        <v>32</v>
      </c>
      <c r="M161" s="50" t="s">
        <v>1449</v>
      </c>
      <c r="N161" s="50" t="s">
        <v>26</v>
      </c>
      <c r="O161" s="54">
        <v>45404</v>
      </c>
      <c r="P161" s="54">
        <v>45425</v>
      </c>
    </row>
    <row r="162" spans="2:16" s="55" customFormat="1" ht="45" customHeight="1" x14ac:dyDescent="0.25">
      <c r="B162" s="49">
        <v>15</v>
      </c>
      <c r="C162" s="50" t="s">
        <v>210</v>
      </c>
      <c r="D162" s="50" t="s">
        <v>211</v>
      </c>
      <c r="E162" s="50" t="s">
        <v>5</v>
      </c>
      <c r="F162" s="50" t="s">
        <v>1436</v>
      </c>
      <c r="G162" s="50" t="s">
        <v>511</v>
      </c>
      <c r="H162" s="50" t="s">
        <v>275</v>
      </c>
      <c r="I162" s="50" t="s">
        <v>240</v>
      </c>
      <c r="J162" s="53">
        <v>6586481.7000000002</v>
      </c>
      <c r="K162" s="53">
        <v>4883217.53</v>
      </c>
      <c r="L162" s="50" t="s">
        <v>32</v>
      </c>
      <c r="M162" s="50" t="s">
        <v>1449</v>
      </c>
      <c r="N162" s="50" t="s">
        <v>26</v>
      </c>
      <c r="O162" s="54">
        <v>45404</v>
      </c>
      <c r="P162" s="54">
        <v>45425</v>
      </c>
    </row>
    <row r="163" spans="2:16" s="55" customFormat="1" ht="45" customHeight="1" x14ac:dyDescent="0.25">
      <c r="B163" s="49">
        <v>16</v>
      </c>
      <c r="C163" s="50" t="s">
        <v>210</v>
      </c>
      <c r="D163" s="50" t="s">
        <v>211</v>
      </c>
      <c r="E163" s="50" t="s">
        <v>5</v>
      </c>
      <c r="F163" s="50" t="s">
        <v>1437</v>
      </c>
      <c r="G163" s="50" t="s">
        <v>1443</v>
      </c>
      <c r="H163" s="50" t="s">
        <v>275</v>
      </c>
      <c r="I163" s="50" t="s">
        <v>240</v>
      </c>
      <c r="J163" s="53">
        <v>2852552.11</v>
      </c>
      <c r="K163" s="53">
        <v>2114885.0499999998</v>
      </c>
      <c r="L163" s="50" t="s">
        <v>32</v>
      </c>
      <c r="M163" s="50" t="s">
        <v>1450</v>
      </c>
      <c r="N163" s="50" t="s">
        <v>26</v>
      </c>
      <c r="O163" s="54">
        <v>45404</v>
      </c>
      <c r="P163" s="54">
        <v>45425</v>
      </c>
    </row>
    <row r="164" spans="2:16" s="55" customFormat="1" ht="45" customHeight="1" x14ac:dyDescent="0.25">
      <c r="B164" s="49">
        <v>17</v>
      </c>
      <c r="C164" s="50" t="s">
        <v>210</v>
      </c>
      <c r="D164" s="50" t="s">
        <v>211</v>
      </c>
      <c r="E164" s="50" t="s">
        <v>13</v>
      </c>
      <c r="F164" s="50" t="s">
        <v>1438</v>
      </c>
      <c r="G164" s="50" t="s">
        <v>542</v>
      </c>
      <c r="H164" s="50" t="s">
        <v>535</v>
      </c>
      <c r="I164" s="50" t="s">
        <v>240</v>
      </c>
      <c r="J164" s="53">
        <v>6951808.3200000003</v>
      </c>
      <c r="K164" s="53">
        <v>5154070.6900000004</v>
      </c>
      <c r="L164" s="50" t="s">
        <v>32</v>
      </c>
      <c r="M164" s="50" t="s">
        <v>1451</v>
      </c>
      <c r="N164" s="50" t="s">
        <v>26</v>
      </c>
      <c r="O164" s="54">
        <v>45404</v>
      </c>
      <c r="P164" s="54">
        <v>45425</v>
      </c>
    </row>
    <row r="165" spans="2:16" s="55" customFormat="1" ht="45" customHeight="1" x14ac:dyDescent="0.25">
      <c r="B165" s="49">
        <v>18</v>
      </c>
      <c r="C165" s="50" t="s">
        <v>210</v>
      </c>
      <c r="D165" s="50" t="s">
        <v>211</v>
      </c>
      <c r="E165" s="50" t="s">
        <v>349</v>
      </c>
      <c r="F165" s="50" t="s">
        <v>1439</v>
      </c>
      <c r="G165" s="50" t="s">
        <v>350</v>
      </c>
      <c r="H165" s="50" t="s">
        <v>351</v>
      </c>
      <c r="I165" s="50" t="s">
        <v>240</v>
      </c>
      <c r="J165" s="53">
        <v>26259351.23</v>
      </c>
      <c r="K165" s="53">
        <v>22320448.539999999</v>
      </c>
      <c r="L165" s="50" t="s">
        <v>32</v>
      </c>
      <c r="M165" s="50" t="s">
        <v>1449</v>
      </c>
      <c r="N165" s="50" t="s">
        <v>26</v>
      </c>
      <c r="O165" s="54">
        <v>45404</v>
      </c>
      <c r="P165" s="54">
        <v>45425</v>
      </c>
    </row>
    <row r="166" spans="2:16" s="55" customFormat="1" ht="45" customHeight="1" x14ac:dyDescent="0.25">
      <c r="B166" s="49">
        <v>19</v>
      </c>
      <c r="C166" s="50" t="s">
        <v>210</v>
      </c>
      <c r="D166" s="50" t="s">
        <v>211</v>
      </c>
      <c r="E166" s="50" t="s">
        <v>1428</v>
      </c>
      <c r="F166" s="50" t="s">
        <v>1440</v>
      </c>
      <c r="G166" s="50" t="s">
        <v>538</v>
      </c>
      <c r="H166" s="50" t="s">
        <v>351</v>
      </c>
      <c r="I166" s="50" t="s">
        <v>240</v>
      </c>
      <c r="J166" s="53">
        <v>6271328.5300000003</v>
      </c>
      <c r="K166" s="53">
        <v>5330629.25</v>
      </c>
      <c r="L166" s="50" t="s">
        <v>32</v>
      </c>
      <c r="M166" s="50" t="s">
        <v>1452</v>
      </c>
      <c r="N166" s="50" t="s">
        <v>26</v>
      </c>
      <c r="O166" s="54">
        <v>45404</v>
      </c>
      <c r="P166" s="54">
        <v>45425</v>
      </c>
    </row>
    <row r="167" spans="2:16" s="55" customFormat="1" ht="45" customHeight="1" x14ac:dyDescent="0.25">
      <c r="B167" s="49">
        <v>20</v>
      </c>
      <c r="C167" s="50" t="s">
        <v>210</v>
      </c>
      <c r="D167" s="50" t="s">
        <v>211</v>
      </c>
      <c r="E167" s="50" t="s">
        <v>12</v>
      </c>
      <c r="F167" s="50" t="s">
        <v>1575</v>
      </c>
      <c r="G167" s="50" t="s">
        <v>1441</v>
      </c>
      <c r="H167" s="50" t="s">
        <v>1444</v>
      </c>
      <c r="I167" s="50" t="s">
        <v>240</v>
      </c>
      <c r="J167" s="53">
        <v>32432622.699999999</v>
      </c>
      <c r="K167" s="53">
        <v>27567728.780000001</v>
      </c>
      <c r="L167" s="50" t="s">
        <v>32</v>
      </c>
      <c r="M167" s="50" t="s">
        <v>1584</v>
      </c>
      <c r="N167" s="50" t="s">
        <v>1585</v>
      </c>
      <c r="O167" s="60">
        <v>45419</v>
      </c>
      <c r="P167" s="54">
        <v>45603</v>
      </c>
    </row>
    <row r="168" spans="2:16" s="55" customFormat="1" ht="45" customHeight="1" x14ac:dyDescent="0.25">
      <c r="B168" s="49">
        <v>21</v>
      </c>
      <c r="C168" s="50" t="s">
        <v>210</v>
      </c>
      <c r="D168" s="50" t="s">
        <v>211</v>
      </c>
      <c r="E168" s="50" t="s">
        <v>6</v>
      </c>
      <c r="F168" s="50" t="s">
        <v>499</v>
      </c>
      <c r="G168" s="50" t="s">
        <v>165</v>
      </c>
      <c r="H168" s="50" t="s">
        <v>274</v>
      </c>
      <c r="I168" s="50" t="s">
        <v>240</v>
      </c>
      <c r="J168" s="53">
        <v>14000000</v>
      </c>
      <c r="K168" s="53">
        <v>11900000</v>
      </c>
      <c r="L168" s="50" t="s">
        <v>32</v>
      </c>
      <c r="M168" s="107" t="s">
        <v>500</v>
      </c>
      <c r="N168" s="107" t="s">
        <v>27</v>
      </c>
      <c r="O168" s="108" t="s">
        <v>496</v>
      </c>
      <c r="P168" s="108" t="s">
        <v>495</v>
      </c>
    </row>
    <row r="169" spans="2:16" s="55" customFormat="1" ht="45" customHeight="1" x14ac:dyDescent="0.25">
      <c r="B169" s="49">
        <v>22</v>
      </c>
      <c r="C169" s="50" t="s">
        <v>210</v>
      </c>
      <c r="D169" s="50" t="s">
        <v>211</v>
      </c>
      <c r="E169" s="50" t="s">
        <v>428</v>
      </c>
      <c r="F169" s="50" t="s">
        <v>507</v>
      </c>
      <c r="G169" s="50" t="s">
        <v>508</v>
      </c>
      <c r="H169" s="50" t="s">
        <v>273</v>
      </c>
      <c r="I169" s="50" t="s">
        <v>240</v>
      </c>
      <c r="J169" s="53">
        <v>1176471</v>
      </c>
      <c r="K169" s="53">
        <v>1000000</v>
      </c>
      <c r="L169" s="50" t="s">
        <v>32</v>
      </c>
      <c r="M169" s="50" t="s">
        <v>197</v>
      </c>
      <c r="N169" s="50" t="s">
        <v>26</v>
      </c>
      <c r="O169" s="60" t="s">
        <v>494</v>
      </c>
      <c r="P169" s="108" t="s">
        <v>495</v>
      </c>
    </row>
    <row r="170" spans="2:16" s="55" customFormat="1" ht="45" customHeight="1" x14ac:dyDescent="0.25">
      <c r="B170" s="49">
        <v>23</v>
      </c>
      <c r="C170" s="50" t="s">
        <v>210</v>
      </c>
      <c r="D170" s="50" t="s">
        <v>211</v>
      </c>
      <c r="E170" s="50" t="s">
        <v>7</v>
      </c>
      <c r="F170" s="50" t="s">
        <v>1576</v>
      </c>
      <c r="G170" s="50" t="s">
        <v>1580</v>
      </c>
      <c r="H170" s="50" t="s">
        <v>501</v>
      </c>
      <c r="I170" s="50" t="s">
        <v>240</v>
      </c>
      <c r="J170" s="53">
        <v>14500000</v>
      </c>
      <c r="K170" s="53">
        <v>12324999</v>
      </c>
      <c r="L170" s="50" t="s">
        <v>32</v>
      </c>
      <c r="M170" s="50" t="s">
        <v>1586</v>
      </c>
      <c r="N170" s="50" t="s">
        <v>27</v>
      </c>
      <c r="O170" s="54" t="s">
        <v>495</v>
      </c>
      <c r="P170" s="54" t="s">
        <v>492</v>
      </c>
    </row>
    <row r="171" spans="2:16" s="55" customFormat="1" ht="45" customHeight="1" x14ac:dyDescent="0.25">
      <c r="B171" s="49">
        <v>24</v>
      </c>
      <c r="C171" s="50" t="s">
        <v>210</v>
      </c>
      <c r="D171" s="50" t="s">
        <v>211</v>
      </c>
      <c r="E171" s="50" t="s">
        <v>7</v>
      </c>
      <c r="F171" s="50" t="s">
        <v>1577</v>
      </c>
      <c r="G171" s="50" t="s">
        <v>1581</v>
      </c>
      <c r="H171" s="50" t="s">
        <v>501</v>
      </c>
      <c r="I171" s="50" t="s">
        <v>240</v>
      </c>
      <c r="J171" s="53">
        <v>4027883</v>
      </c>
      <c r="K171" s="53">
        <v>3423701</v>
      </c>
      <c r="L171" s="50" t="s">
        <v>32</v>
      </c>
      <c r="M171" s="50" t="s">
        <v>1587</v>
      </c>
      <c r="N171" s="50" t="s">
        <v>27</v>
      </c>
      <c r="O171" s="54" t="s">
        <v>495</v>
      </c>
      <c r="P171" s="54" t="s">
        <v>492</v>
      </c>
    </row>
    <row r="172" spans="2:16" s="55" customFormat="1" ht="45" customHeight="1" x14ac:dyDescent="0.25">
      <c r="B172" s="49">
        <v>25</v>
      </c>
      <c r="C172" s="50" t="s">
        <v>210</v>
      </c>
      <c r="D172" s="50" t="s">
        <v>211</v>
      </c>
      <c r="E172" s="50" t="s">
        <v>6</v>
      </c>
      <c r="F172" s="50" t="s">
        <v>497</v>
      </c>
      <c r="G172" s="50" t="s">
        <v>165</v>
      </c>
      <c r="H172" s="50" t="s">
        <v>274</v>
      </c>
      <c r="I172" s="50" t="s">
        <v>240</v>
      </c>
      <c r="J172" s="53">
        <v>26000000</v>
      </c>
      <c r="K172" s="53">
        <v>22100000</v>
      </c>
      <c r="L172" s="50" t="s">
        <v>32</v>
      </c>
      <c r="M172" s="50" t="s">
        <v>498</v>
      </c>
      <c r="N172" s="50" t="s">
        <v>27</v>
      </c>
      <c r="O172" s="54" t="s">
        <v>495</v>
      </c>
      <c r="P172" s="54" t="s">
        <v>492</v>
      </c>
    </row>
    <row r="173" spans="2:16" s="55" customFormat="1" ht="45" customHeight="1" x14ac:dyDescent="0.25">
      <c r="B173" s="49">
        <v>26</v>
      </c>
      <c r="C173" s="50" t="s">
        <v>210</v>
      </c>
      <c r="D173" s="50" t="s">
        <v>211</v>
      </c>
      <c r="E173" s="50" t="s">
        <v>6</v>
      </c>
      <c r="F173" s="50" t="s">
        <v>539</v>
      </c>
      <c r="G173" s="50" t="s">
        <v>165</v>
      </c>
      <c r="H173" s="50" t="s">
        <v>274</v>
      </c>
      <c r="I173" s="50" t="s">
        <v>540</v>
      </c>
      <c r="J173" s="53">
        <v>20000000</v>
      </c>
      <c r="K173" s="53">
        <v>17000000</v>
      </c>
      <c r="L173" s="50" t="s">
        <v>32</v>
      </c>
      <c r="M173" s="50" t="s">
        <v>541</v>
      </c>
      <c r="N173" s="50" t="s">
        <v>27</v>
      </c>
      <c r="O173" s="54" t="s">
        <v>495</v>
      </c>
      <c r="P173" s="54" t="s">
        <v>492</v>
      </c>
    </row>
    <row r="174" spans="2:16" s="55" customFormat="1" ht="45" customHeight="1" x14ac:dyDescent="0.25">
      <c r="B174" s="49">
        <v>27</v>
      </c>
      <c r="C174" s="50" t="s">
        <v>210</v>
      </c>
      <c r="D174" s="50" t="s">
        <v>211</v>
      </c>
      <c r="E174" s="50" t="s">
        <v>6</v>
      </c>
      <c r="F174" s="50" t="s">
        <v>1578</v>
      </c>
      <c r="G174" s="50" t="s">
        <v>1582</v>
      </c>
      <c r="H174" s="50" t="s">
        <v>1583</v>
      </c>
      <c r="I174" s="50" t="s">
        <v>240</v>
      </c>
      <c r="J174" s="53">
        <v>9117647</v>
      </c>
      <c r="K174" s="53">
        <v>9117647</v>
      </c>
      <c r="L174" s="50" t="s">
        <v>32</v>
      </c>
      <c r="M174" s="50" t="s">
        <v>1588</v>
      </c>
      <c r="N174" s="50" t="s">
        <v>27</v>
      </c>
      <c r="O174" s="54" t="s">
        <v>495</v>
      </c>
      <c r="P174" s="54" t="s">
        <v>1589</v>
      </c>
    </row>
    <row r="175" spans="2:16" s="55" customFormat="1" ht="45" customHeight="1" x14ac:dyDescent="0.25">
      <c r="B175" s="49">
        <v>28</v>
      </c>
      <c r="C175" s="50" t="s">
        <v>210</v>
      </c>
      <c r="D175" s="50" t="s">
        <v>211</v>
      </c>
      <c r="E175" s="50" t="s">
        <v>5</v>
      </c>
      <c r="F175" s="50" t="s">
        <v>510</v>
      </c>
      <c r="G175" s="50" t="s">
        <v>511</v>
      </c>
      <c r="H175" s="50" t="s">
        <v>275</v>
      </c>
      <c r="I175" s="50" t="s">
        <v>240</v>
      </c>
      <c r="J175" s="53">
        <v>8596119</v>
      </c>
      <c r="K175" s="53">
        <v>6373509</v>
      </c>
      <c r="L175" s="50" t="s">
        <v>32</v>
      </c>
      <c r="M175" s="50" t="s">
        <v>336</v>
      </c>
      <c r="N175" s="50" t="s">
        <v>26</v>
      </c>
      <c r="O175" s="54" t="s">
        <v>495</v>
      </c>
      <c r="P175" s="54" t="s">
        <v>1589</v>
      </c>
    </row>
    <row r="176" spans="2:16" s="55" customFormat="1" ht="45" customHeight="1" x14ac:dyDescent="0.25">
      <c r="B176" s="49">
        <v>29</v>
      </c>
      <c r="C176" s="50" t="s">
        <v>210</v>
      </c>
      <c r="D176" s="50" t="s">
        <v>211</v>
      </c>
      <c r="E176" s="50" t="s">
        <v>5</v>
      </c>
      <c r="F176" s="50" t="s">
        <v>513</v>
      </c>
      <c r="G176" s="50" t="s">
        <v>511</v>
      </c>
      <c r="H176" s="50" t="s">
        <v>275</v>
      </c>
      <c r="I176" s="50" t="s">
        <v>241</v>
      </c>
      <c r="J176" s="53">
        <v>840071</v>
      </c>
      <c r="K176" s="53">
        <v>622862</v>
      </c>
      <c r="L176" s="50" t="s">
        <v>32</v>
      </c>
      <c r="M176" s="50" t="s">
        <v>338</v>
      </c>
      <c r="N176" s="50" t="s">
        <v>27</v>
      </c>
      <c r="O176" s="54" t="s">
        <v>495</v>
      </c>
      <c r="P176" s="54" t="s">
        <v>1589</v>
      </c>
    </row>
    <row r="177" spans="2:16" s="55" customFormat="1" ht="45" customHeight="1" x14ac:dyDescent="0.25">
      <c r="B177" s="49">
        <v>30</v>
      </c>
      <c r="C177" s="50" t="s">
        <v>210</v>
      </c>
      <c r="D177" s="50" t="s">
        <v>211</v>
      </c>
      <c r="E177" s="50" t="s">
        <v>5</v>
      </c>
      <c r="F177" s="50" t="s">
        <v>514</v>
      </c>
      <c r="G177" s="50" t="s">
        <v>511</v>
      </c>
      <c r="H177" s="50" t="s">
        <v>275</v>
      </c>
      <c r="I177" s="50" t="s">
        <v>242</v>
      </c>
      <c r="J177" s="53">
        <v>849656</v>
      </c>
      <c r="K177" s="53">
        <v>629969</v>
      </c>
      <c r="L177" s="50" t="s">
        <v>32</v>
      </c>
      <c r="M177" s="50" t="s">
        <v>340</v>
      </c>
      <c r="N177" s="50" t="s">
        <v>27</v>
      </c>
      <c r="O177" s="54" t="s">
        <v>495</v>
      </c>
      <c r="P177" s="54" t="s">
        <v>1589</v>
      </c>
    </row>
    <row r="178" spans="2:16" s="55" customFormat="1" ht="45" customHeight="1" x14ac:dyDescent="0.25">
      <c r="B178" s="49">
        <v>31</v>
      </c>
      <c r="C178" s="50" t="s">
        <v>210</v>
      </c>
      <c r="D178" s="50" t="s">
        <v>211</v>
      </c>
      <c r="E178" s="50" t="s">
        <v>5</v>
      </c>
      <c r="F178" s="50" t="s">
        <v>515</v>
      </c>
      <c r="G178" s="50" t="s">
        <v>511</v>
      </c>
      <c r="H178" s="50" t="s">
        <v>275</v>
      </c>
      <c r="I178" s="50" t="s">
        <v>243</v>
      </c>
      <c r="J178" s="53">
        <v>441043</v>
      </c>
      <c r="K178" s="53">
        <v>327007</v>
      </c>
      <c r="L178" s="50" t="s">
        <v>32</v>
      </c>
      <c r="M178" s="50" t="s">
        <v>516</v>
      </c>
      <c r="N178" s="50" t="s">
        <v>27</v>
      </c>
      <c r="O178" s="54" t="s">
        <v>495</v>
      </c>
      <c r="P178" s="54" t="s">
        <v>1589</v>
      </c>
    </row>
    <row r="179" spans="2:16" s="55" customFormat="1" ht="45" customHeight="1" x14ac:dyDescent="0.25">
      <c r="B179" s="49">
        <v>32</v>
      </c>
      <c r="C179" s="50" t="s">
        <v>210</v>
      </c>
      <c r="D179" s="50" t="s">
        <v>211</v>
      </c>
      <c r="E179" s="50" t="s">
        <v>5</v>
      </c>
      <c r="F179" s="50" t="s">
        <v>517</v>
      </c>
      <c r="G179" s="50" t="s">
        <v>511</v>
      </c>
      <c r="H179" s="50" t="s">
        <v>275</v>
      </c>
      <c r="I179" s="50" t="s">
        <v>244</v>
      </c>
      <c r="J179" s="53">
        <v>703677</v>
      </c>
      <c r="K179" s="53">
        <v>521734</v>
      </c>
      <c r="L179" s="50" t="s">
        <v>32</v>
      </c>
      <c r="M179" s="50" t="s">
        <v>344</v>
      </c>
      <c r="N179" s="50" t="s">
        <v>27</v>
      </c>
      <c r="O179" s="54" t="s">
        <v>495</v>
      </c>
      <c r="P179" s="54" t="s">
        <v>1589</v>
      </c>
    </row>
    <row r="180" spans="2:16" s="55" customFormat="1" ht="45" customHeight="1" x14ac:dyDescent="0.25">
      <c r="B180" s="49">
        <v>33</v>
      </c>
      <c r="C180" s="50" t="s">
        <v>210</v>
      </c>
      <c r="D180" s="50" t="s">
        <v>211</v>
      </c>
      <c r="E180" s="50" t="s">
        <v>5</v>
      </c>
      <c r="F180" s="50" t="s">
        <v>518</v>
      </c>
      <c r="G180" s="50" t="s">
        <v>511</v>
      </c>
      <c r="H180" s="50" t="s">
        <v>275</v>
      </c>
      <c r="I180" s="50" t="s">
        <v>243</v>
      </c>
      <c r="J180" s="53">
        <v>1416306</v>
      </c>
      <c r="K180" s="53">
        <v>1050106</v>
      </c>
      <c r="L180" s="50" t="s">
        <v>32</v>
      </c>
      <c r="M180" s="50" t="s">
        <v>519</v>
      </c>
      <c r="N180" s="50" t="s">
        <v>26</v>
      </c>
      <c r="O180" s="54" t="s">
        <v>495</v>
      </c>
      <c r="P180" s="54" t="s">
        <v>1589</v>
      </c>
    </row>
    <row r="181" spans="2:16" s="55" customFormat="1" ht="45" customHeight="1" x14ac:dyDescent="0.25">
      <c r="B181" s="49">
        <v>34</v>
      </c>
      <c r="C181" s="50" t="s">
        <v>210</v>
      </c>
      <c r="D181" s="50" t="s">
        <v>211</v>
      </c>
      <c r="E181" s="50" t="s">
        <v>5</v>
      </c>
      <c r="F181" s="50" t="s">
        <v>520</v>
      </c>
      <c r="G181" s="50" t="s">
        <v>511</v>
      </c>
      <c r="H181" s="50" t="s">
        <v>275</v>
      </c>
      <c r="I181" s="50" t="s">
        <v>240</v>
      </c>
      <c r="J181" s="53">
        <v>3228111</v>
      </c>
      <c r="K181" s="53">
        <v>2393452</v>
      </c>
      <c r="L181" s="50" t="s">
        <v>32</v>
      </c>
      <c r="M181" s="50" t="s">
        <v>521</v>
      </c>
      <c r="N181" s="50" t="s">
        <v>27</v>
      </c>
      <c r="O181" s="54" t="s">
        <v>495</v>
      </c>
      <c r="P181" s="54" t="s">
        <v>1589</v>
      </c>
    </row>
    <row r="182" spans="2:16" s="55" customFormat="1" ht="45" customHeight="1" x14ac:dyDescent="0.25">
      <c r="B182" s="49">
        <v>35</v>
      </c>
      <c r="C182" s="50" t="s">
        <v>210</v>
      </c>
      <c r="D182" s="50" t="s">
        <v>211</v>
      </c>
      <c r="E182" s="50" t="s">
        <v>5</v>
      </c>
      <c r="F182" s="50" t="s">
        <v>522</v>
      </c>
      <c r="G182" s="50" t="s">
        <v>511</v>
      </c>
      <c r="H182" s="50" t="s">
        <v>275</v>
      </c>
      <c r="I182" s="50" t="s">
        <v>240</v>
      </c>
      <c r="J182" s="53">
        <v>27252942</v>
      </c>
      <c r="K182" s="53">
        <v>20206428</v>
      </c>
      <c r="L182" s="50" t="s">
        <v>32</v>
      </c>
      <c r="M182" s="50" t="s">
        <v>336</v>
      </c>
      <c r="N182" s="50" t="s">
        <v>26</v>
      </c>
      <c r="O182" s="54" t="s">
        <v>495</v>
      </c>
      <c r="P182" s="54" t="s">
        <v>1589</v>
      </c>
    </row>
    <row r="183" spans="2:16" s="55" customFormat="1" ht="45" customHeight="1" x14ac:dyDescent="0.25">
      <c r="B183" s="49">
        <v>36</v>
      </c>
      <c r="C183" s="50" t="s">
        <v>210</v>
      </c>
      <c r="D183" s="50" t="s">
        <v>211</v>
      </c>
      <c r="E183" s="50" t="s">
        <v>5</v>
      </c>
      <c r="F183" s="50" t="s">
        <v>523</v>
      </c>
      <c r="G183" s="50" t="s">
        <v>511</v>
      </c>
      <c r="H183" s="50" t="s">
        <v>275</v>
      </c>
      <c r="I183" s="50" t="s">
        <v>241</v>
      </c>
      <c r="J183" s="53">
        <v>2663344</v>
      </c>
      <c r="K183" s="53">
        <v>1974710</v>
      </c>
      <c r="L183" s="50" t="s">
        <v>32</v>
      </c>
      <c r="M183" s="50" t="s">
        <v>338</v>
      </c>
      <c r="N183" s="50" t="s">
        <v>27</v>
      </c>
      <c r="O183" s="54" t="s">
        <v>495</v>
      </c>
      <c r="P183" s="54" t="s">
        <v>1589</v>
      </c>
    </row>
    <row r="184" spans="2:16" s="55" customFormat="1" ht="45" customHeight="1" x14ac:dyDescent="0.25">
      <c r="B184" s="49">
        <v>37</v>
      </c>
      <c r="C184" s="50" t="s">
        <v>210</v>
      </c>
      <c r="D184" s="50" t="s">
        <v>211</v>
      </c>
      <c r="E184" s="50" t="s">
        <v>5</v>
      </c>
      <c r="F184" s="50" t="s">
        <v>524</v>
      </c>
      <c r="G184" s="50" t="s">
        <v>511</v>
      </c>
      <c r="H184" s="50" t="s">
        <v>275</v>
      </c>
      <c r="I184" s="50" t="s">
        <v>242</v>
      </c>
      <c r="J184" s="53">
        <v>2693731</v>
      </c>
      <c r="K184" s="53">
        <v>1997240</v>
      </c>
      <c r="L184" s="50" t="s">
        <v>32</v>
      </c>
      <c r="M184" s="50" t="s">
        <v>340</v>
      </c>
      <c r="N184" s="50" t="s">
        <v>27</v>
      </c>
      <c r="O184" s="54" t="s">
        <v>495</v>
      </c>
      <c r="P184" s="54" t="s">
        <v>1589</v>
      </c>
    </row>
    <row r="185" spans="2:16" s="55" customFormat="1" ht="45" customHeight="1" x14ac:dyDescent="0.25">
      <c r="B185" s="49">
        <v>38</v>
      </c>
      <c r="C185" s="50" t="s">
        <v>210</v>
      </c>
      <c r="D185" s="50" t="s">
        <v>211</v>
      </c>
      <c r="E185" s="50" t="s">
        <v>5</v>
      </c>
      <c r="F185" s="50" t="s">
        <v>525</v>
      </c>
      <c r="G185" s="50" t="s">
        <v>511</v>
      </c>
      <c r="H185" s="50" t="s">
        <v>275</v>
      </c>
      <c r="I185" s="50" t="s">
        <v>243</v>
      </c>
      <c r="J185" s="53">
        <v>1398274</v>
      </c>
      <c r="K185" s="53">
        <v>1036737</v>
      </c>
      <c r="L185" s="50" t="s">
        <v>32</v>
      </c>
      <c r="M185" s="50" t="s">
        <v>516</v>
      </c>
      <c r="N185" s="50" t="s">
        <v>27</v>
      </c>
      <c r="O185" s="54" t="s">
        <v>495</v>
      </c>
      <c r="P185" s="54" t="s">
        <v>1589</v>
      </c>
    </row>
    <row r="186" spans="2:16" s="55" customFormat="1" ht="45" customHeight="1" x14ac:dyDescent="0.25">
      <c r="B186" s="49">
        <v>39</v>
      </c>
      <c r="C186" s="50" t="s">
        <v>210</v>
      </c>
      <c r="D186" s="50" t="s">
        <v>211</v>
      </c>
      <c r="E186" s="50" t="s">
        <v>5</v>
      </c>
      <c r="F186" s="50" t="s">
        <v>526</v>
      </c>
      <c r="G186" s="50" t="s">
        <v>511</v>
      </c>
      <c r="H186" s="50" t="s">
        <v>275</v>
      </c>
      <c r="I186" s="50" t="s">
        <v>244</v>
      </c>
      <c r="J186" s="53">
        <v>2230921</v>
      </c>
      <c r="K186" s="53">
        <v>1654095</v>
      </c>
      <c r="L186" s="50" t="s">
        <v>32</v>
      </c>
      <c r="M186" s="50" t="s">
        <v>344</v>
      </c>
      <c r="N186" s="50" t="s">
        <v>27</v>
      </c>
      <c r="O186" s="54" t="s">
        <v>495</v>
      </c>
      <c r="P186" s="54" t="s">
        <v>1589</v>
      </c>
    </row>
    <row r="187" spans="2:16" s="55" customFormat="1" ht="45" customHeight="1" x14ac:dyDescent="0.25">
      <c r="B187" s="49">
        <v>40</v>
      </c>
      <c r="C187" s="50" t="s">
        <v>210</v>
      </c>
      <c r="D187" s="50" t="s">
        <v>211</v>
      </c>
      <c r="E187" s="50" t="s">
        <v>5</v>
      </c>
      <c r="F187" s="50" t="s">
        <v>527</v>
      </c>
      <c r="G187" s="50" t="s">
        <v>511</v>
      </c>
      <c r="H187" s="50" t="s">
        <v>275</v>
      </c>
      <c r="I187" s="50" t="s">
        <v>243</v>
      </c>
      <c r="J187" s="53">
        <v>4490224</v>
      </c>
      <c r="K187" s="53">
        <v>3329233</v>
      </c>
      <c r="L187" s="50" t="s">
        <v>32</v>
      </c>
      <c r="M187" s="50" t="s">
        <v>519</v>
      </c>
      <c r="N187" s="50" t="s">
        <v>26</v>
      </c>
      <c r="O187" s="54" t="s">
        <v>495</v>
      </c>
      <c r="P187" s="54" t="s">
        <v>1589</v>
      </c>
    </row>
    <row r="188" spans="2:16" s="55" customFormat="1" ht="45" customHeight="1" x14ac:dyDescent="0.25">
      <c r="B188" s="49">
        <v>41</v>
      </c>
      <c r="C188" s="50" t="s">
        <v>210</v>
      </c>
      <c r="D188" s="50" t="s">
        <v>211</v>
      </c>
      <c r="E188" s="50" t="s">
        <v>5</v>
      </c>
      <c r="F188" s="50" t="s">
        <v>528</v>
      </c>
      <c r="G188" s="50" t="s">
        <v>511</v>
      </c>
      <c r="H188" s="50" t="s">
        <v>275</v>
      </c>
      <c r="I188" s="50" t="s">
        <v>240</v>
      </c>
      <c r="J188" s="53">
        <v>8948357</v>
      </c>
      <c r="K188" s="53">
        <v>6634670</v>
      </c>
      <c r="L188" s="50" t="s">
        <v>32</v>
      </c>
      <c r="M188" s="50" t="s">
        <v>521</v>
      </c>
      <c r="N188" s="50" t="s">
        <v>27</v>
      </c>
      <c r="O188" s="54" t="s">
        <v>495</v>
      </c>
      <c r="P188" s="54" t="s">
        <v>1589</v>
      </c>
    </row>
    <row r="189" spans="2:16" s="55" customFormat="1" ht="45" customHeight="1" x14ac:dyDescent="0.25">
      <c r="B189" s="49">
        <v>42</v>
      </c>
      <c r="C189" s="50" t="s">
        <v>210</v>
      </c>
      <c r="D189" s="50" t="s">
        <v>211</v>
      </c>
      <c r="E189" s="50" t="s">
        <v>5</v>
      </c>
      <c r="F189" s="50" t="s">
        <v>529</v>
      </c>
      <c r="G189" s="50" t="s">
        <v>511</v>
      </c>
      <c r="H189" s="50" t="s">
        <v>275</v>
      </c>
      <c r="I189" s="50" t="s">
        <v>240</v>
      </c>
      <c r="J189" s="53">
        <v>16523476</v>
      </c>
      <c r="K189" s="53">
        <v>12251169</v>
      </c>
      <c r="L189" s="50" t="s">
        <v>32</v>
      </c>
      <c r="M189" s="50" t="s">
        <v>336</v>
      </c>
      <c r="N189" s="50" t="s">
        <v>26</v>
      </c>
      <c r="O189" s="54" t="s">
        <v>495</v>
      </c>
      <c r="P189" s="54" t="s">
        <v>1589</v>
      </c>
    </row>
    <row r="190" spans="2:16" s="55" customFormat="1" ht="45" customHeight="1" x14ac:dyDescent="0.25">
      <c r="B190" s="49">
        <v>43</v>
      </c>
      <c r="C190" s="50" t="s">
        <v>210</v>
      </c>
      <c r="D190" s="50" t="s">
        <v>211</v>
      </c>
      <c r="E190" s="50" t="s">
        <v>5</v>
      </c>
      <c r="F190" s="50" t="s">
        <v>530</v>
      </c>
      <c r="G190" s="50" t="s">
        <v>511</v>
      </c>
      <c r="H190" s="50" t="s">
        <v>275</v>
      </c>
      <c r="I190" s="50" t="s">
        <v>241</v>
      </c>
      <c r="J190" s="53">
        <v>1614787</v>
      </c>
      <c r="K190" s="53">
        <v>1197268</v>
      </c>
      <c r="L190" s="50" t="s">
        <v>32</v>
      </c>
      <c r="M190" s="50" t="s">
        <v>338</v>
      </c>
      <c r="N190" s="50" t="s">
        <v>27</v>
      </c>
      <c r="O190" s="54" t="s">
        <v>495</v>
      </c>
      <c r="P190" s="54" t="s">
        <v>1589</v>
      </c>
    </row>
    <row r="191" spans="2:16" s="55" customFormat="1" ht="45" customHeight="1" x14ac:dyDescent="0.25">
      <c r="B191" s="49">
        <v>44</v>
      </c>
      <c r="C191" s="50" t="s">
        <v>210</v>
      </c>
      <c r="D191" s="50" t="s">
        <v>211</v>
      </c>
      <c r="E191" s="50" t="s">
        <v>5</v>
      </c>
      <c r="F191" s="50" t="s">
        <v>531</v>
      </c>
      <c r="G191" s="50" t="s">
        <v>511</v>
      </c>
      <c r="H191" s="50" t="s">
        <v>275</v>
      </c>
      <c r="I191" s="50" t="s">
        <v>242</v>
      </c>
      <c r="J191" s="53">
        <v>1633210</v>
      </c>
      <c r="K191" s="53">
        <v>1210928</v>
      </c>
      <c r="L191" s="50" t="s">
        <v>32</v>
      </c>
      <c r="M191" s="50" t="s">
        <v>340</v>
      </c>
      <c r="N191" s="50" t="s">
        <v>27</v>
      </c>
      <c r="O191" s="54" t="s">
        <v>495</v>
      </c>
      <c r="P191" s="54" t="s">
        <v>1589</v>
      </c>
    </row>
    <row r="192" spans="2:16" s="55" customFormat="1" ht="45" customHeight="1" x14ac:dyDescent="0.25">
      <c r="B192" s="49">
        <v>45</v>
      </c>
      <c r="C192" s="50" t="s">
        <v>210</v>
      </c>
      <c r="D192" s="50" t="s">
        <v>211</v>
      </c>
      <c r="E192" s="50" t="s">
        <v>5</v>
      </c>
      <c r="F192" s="50" t="s">
        <v>532</v>
      </c>
      <c r="G192" s="50" t="s">
        <v>511</v>
      </c>
      <c r="H192" s="50" t="s">
        <v>275</v>
      </c>
      <c r="I192" s="50" t="s">
        <v>243</v>
      </c>
      <c r="J192" s="53">
        <v>847774</v>
      </c>
      <c r="K192" s="53">
        <v>628574</v>
      </c>
      <c r="L192" s="50" t="s">
        <v>32</v>
      </c>
      <c r="M192" s="50" t="s">
        <v>516</v>
      </c>
      <c r="N192" s="50" t="s">
        <v>27</v>
      </c>
      <c r="O192" s="54" t="s">
        <v>495</v>
      </c>
      <c r="P192" s="54" t="s">
        <v>1589</v>
      </c>
    </row>
    <row r="193" spans="2:16" s="55" customFormat="1" ht="45" customHeight="1" x14ac:dyDescent="0.25">
      <c r="B193" s="49">
        <v>46</v>
      </c>
      <c r="C193" s="50" t="s">
        <v>210</v>
      </c>
      <c r="D193" s="50" t="s">
        <v>211</v>
      </c>
      <c r="E193" s="50" t="s">
        <v>5</v>
      </c>
      <c r="F193" s="50" t="s">
        <v>533</v>
      </c>
      <c r="G193" s="50" t="s">
        <v>511</v>
      </c>
      <c r="H193" s="50" t="s">
        <v>275</v>
      </c>
      <c r="I193" s="50" t="s">
        <v>244</v>
      </c>
      <c r="J193" s="53">
        <v>1352609</v>
      </c>
      <c r="K193" s="53">
        <v>1002879</v>
      </c>
      <c r="L193" s="50" t="s">
        <v>32</v>
      </c>
      <c r="M193" s="50" t="s">
        <v>344</v>
      </c>
      <c r="N193" s="50" t="s">
        <v>27</v>
      </c>
      <c r="O193" s="54" t="s">
        <v>495</v>
      </c>
      <c r="P193" s="54" t="s">
        <v>1589</v>
      </c>
    </row>
    <row r="194" spans="2:16" s="55" customFormat="1" ht="45" customHeight="1" x14ac:dyDescent="0.25">
      <c r="B194" s="49">
        <v>47</v>
      </c>
      <c r="C194" s="50" t="s">
        <v>210</v>
      </c>
      <c r="D194" s="50" t="s">
        <v>211</v>
      </c>
      <c r="E194" s="50" t="s">
        <v>5</v>
      </c>
      <c r="F194" s="50" t="s">
        <v>534</v>
      </c>
      <c r="G194" s="50" t="s">
        <v>511</v>
      </c>
      <c r="H194" s="50" t="s">
        <v>275</v>
      </c>
      <c r="I194" s="50" t="s">
        <v>243</v>
      </c>
      <c r="J194" s="53">
        <v>2722425</v>
      </c>
      <c r="K194" s="53">
        <v>2018515</v>
      </c>
      <c r="L194" s="50" t="s">
        <v>32</v>
      </c>
      <c r="M194" s="50" t="s">
        <v>519</v>
      </c>
      <c r="N194" s="50" t="s">
        <v>26</v>
      </c>
      <c r="O194" s="54" t="s">
        <v>495</v>
      </c>
      <c r="P194" s="54" t="s">
        <v>1589</v>
      </c>
    </row>
    <row r="195" spans="2:16" s="55" customFormat="1" ht="45" customHeight="1" x14ac:dyDescent="0.25">
      <c r="B195" s="49">
        <v>48</v>
      </c>
      <c r="C195" s="50" t="s">
        <v>210</v>
      </c>
      <c r="D195" s="50" t="s">
        <v>211</v>
      </c>
      <c r="E195" s="50" t="s">
        <v>73</v>
      </c>
      <c r="F195" s="50" t="s">
        <v>502</v>
      </c>
      <c r="G195" s="50" t="s">
        <v>503</v>
      </c>
      <c r="H195" s="50" t="s">
        <v>351</v>
      </c>
      <c r="I195" s="50" t="s">
        <v>240</v>
      </c>
      <c r="J195" s="53">
        <v>12686468</v>
      </c>
      <c r="K195" s="53">
        <v>10783498</v>
      </c>
      <c r="L195" s="50" t="s">
        <v>32</v>
      </c>
      <c r="M195" s="50" t="s">
        <v>504</v>
      </c>
      <c r="N195" s="50" t="s">
        <v>27</v>
      </c>
      <c r="O195" s="54" t="s">
        <v>495</v>
      </c>
      <c r="P195" s="54" t="s">
        <v>506</v>
      </c>
    </row>
    <row r="196" spans="2:16" s="55" customFormat="1" ht="45" customHeight="1" x14ac:dyDescent="0.25">
      <c r="B196" s="49">
        <v>49</v>
      </c>
      <c r="C196" s="50" t="s">
        <v>210</v>
      </c>
      <c r="D196" s="50" t="s">
        <v>211</v>
      </c>
      <c r="E196" s="50" t="s">
        <v>349</v>
      </c>
      <c r="F196" s="50" t="s">
        <v>536</v>
      </c>
      <c r="G196" s="50" t="s">
        <v>350</v>
      </c>
      <c r="H196" s="50" t="s">
        <v>351</v>
      </c>
      <c r="I196" s="50" t="s">
        <v>240</v>
      </c>
      <c r="J196" s="53">
        <v>28000000</v>
      </c>
      <c r="K196" s="53">
        <v>23800000</v>
      </c>
      <c r="L196" s="50" t="s">
        <v>32</v>
      </c>
      <c r="M196" s="50" t="s">
        <v>537</v>
      </c>
      <c r="N196" s="50" t="s">
        <v>26</v>
      </c>
      <c r="O196" s="54" t="s">
        <v>495</v>
      </c>
      <c r="P196" s="54" t="s">
        <v>506</v>
      </c>
    </row>
    <row r="197" spans="2:16" s="55" customFormat="1" ht="45" customHeight="1" x14ac:dyDescent="0.25">
      <c r="B197" s="49">
        <v>50</v>
      </c>
      <c r="C197" s="50" t="s">
        <v>210</v>
      </c>
      <c r="D197" s="50" t="s">
        <v>211</v>
      </c>
      <c r="E197" s="50" t="s">
        <v>7</v>
      </c>
      <c r="F197" s="50" t="s">
        <v>1579</v>
      </c>
      <c r="G197" s="50" t="s">
        <v>1580</v>
      </c>
      <c r="H197" s="50" t="s">
        <v>501</v>
      </c>
      <c r="I197" s="50" t="s">
        <v>240</v>
      </c>
      <c r="J197" s="53">
        <v>2500000</v>
      </c>
      <c r="K197" s="53">
        <v>2500000</v>
      </c>
      <c r="L197" s="50" t="s">
        <v>32</v>
      </c>
      <c r="M197" s="50" t="s">
        <v>1590</v>
      </c>
      <c r="N197" s="50" t="s">
        <v>27</v>
      </c>
      <c r="O197" s="54" t="s">
        <v>492</v>
      </c>
      <c r="P197" s="54" t="s">
        <v>509</v>
      </c>
    </row>
    <row r="198" spans="2:16" s="58" customFormat="1" ht="45" customHeight="1" x14ac:dyDescent="0.25">
      <c r="B198" s="138">
        <v>50</v>
      </c>
      <c r="C198" s="20" t="s">
        <v>210</v>
      </c>
      <c r="D198" s="20" t="s">
        <v>211</v>
      </c>
      <c r="E198" s="20" t="s">
        <v>1591</v>
      </c>
      <c r="F198" s="20"/>
      <c r="G198" s="20"/>
      <c r="H198" s="20"/>
      <c r="I198" s="20"/>
      <c r="J198" s="139">
        <f>SUM(J148:J197)</f>
        <v>499607071.07999998</v>
      </c>
      <c r="K198" s="139">
        <f>SUM(K148:K197)</f>
        <v>410852050.00999999</v>
      </c>
      <c r="L198" s="20"/>
      <c r="M198" s="20"/>
      <c r="N198" s="20"/>
      <c r="O198" s="78"/>
      <c r="P198" s="79"/>
    </row>
    <row r="199" spans="2:16" s="55" customFormat="1" ht="45" customHeight="1" x14ac:dyDescent="0.25">
      <c r="B199" s="49">
        <v>1</v>
      </c>
      <c r="C199" s="50" t="s">
        <v>212</v>
      </c>
      <c r="D199" s="50" t="s">
        <v>213</v>
      </c>
      <c r="E199" s="50" t="s">
        <v>7</v>
      </c>
      <c r="F199" s="50" t="s">
        <v>1453</v>
      </c>
      <c r="G199" s="50" t="s">
        <v>1462</v>
      </c>
      <c r="H199" s="50" t="s">
        <v>139</v>
      </c>
      <c r="I199" s="50" t="s">
        <v>266</v>
      </c>
      <c r="J199" s="53">
        <v>23811306</v>
      </c>
      <c r="K199" s="53">
        <v>20239610</v>
      </c>
      <c r="L199" s="50" t="s">
        <v>32</v>
      </c>
      <c r="M199" s="50" t="s">
        <v>1468</v>
      </c>
      <c r="N199" s="56" t="s">
        <v>27</v>
      </c>
      <c r="O199" s="60">
        <v>45355</v>
      </c>
      <c r="P199" s="60">
        <v>45432</v>
      </c>
    </row>
    <row r="200" spans="2:16" s="55" customFormat="1" ht="45" customHeight="1" x14ac:dyDescent="0.25">
      <c r="B200" s="49">
        <f>B199+1</f>
        <v>2</v>
      </c>
      <c r="C200" s="50" t="s">
        <v>212</v>
      </c>
      <c r="D200" s="50" t="s">
        <v>213</v>
      </c>
      <c r="E200" s="50" t="s">
        <v>7</v>
      </c>
      <c r="F200" s="50" t="s">
        <v>238</v>
      </c>
      <c r="G200" s="50" t="s">
        <v>75</v>
      </c>
      <c r="H200" s="50" t="s">
        <v>139</v>
      </c>
      <c r="I200" s="50" t="s">
        <v>266</v>
      </c>
      <c r="J200" s="53">
        <v>11523666</v>
      </c>
      <c r="K200" s="53">
        <v>9795116</v>
      </c>
      <c r="L200" s="50" t="s">
        <v>32</v>
      </c>
      <c r="M200" s="50" t="s">
        <v>46</v>
      </c>
      <c r="N200" s="56" t="s">
        <v>27</v>
      </c>
      <c r="O200" s="60" t="s">
        <v>256</v>
      </c>
      <c r="P200" s="60" t="s">
        <v>382</v>
      </c>
    </row>
    <row r="201" spans="2:16" s="55" customFormat="1" ht="45" customHeight="1" x14ac:dyDescent="0.25">
      <c r="B201" s="49">
        <f t="shared" ref="B201:B224" si="2">B200+1</f>
        <v>3</v>
      </c>
      <c r="C201" s="50" t="s">
        <v>212</v>
      </c>
      <c r="D201" s="50" t="s">
        <v>213</v>
      </c>
      <c r="E201" s="50" t="s">
        <v>7</v>
      </c>
      <c r="F201" s="50" t="s">
        <v>237</v>
      </c>
      <c r="G201" s="50" t="s">
        <v>74</v>
      </c>
      <c r="H201" s="50" t="s">
        <v>139</v>
      </c>
      <c r="I201" s="50" t="s">
        <v>266</v>
      </c>
      <c r="J201" s="53">
        <v>7500000</v>
      </c>
      <c r="K201" s="53">
        <v>6375000</v>
      </c>
      <c r="L201" s="50" t="s">
        <v>32</v>
      </c>
      <c r="M201" s="50" t="s">
        <v>167</v>
      </c>
      <c r="N201" s="56" t="s">
        <v>27</v>
      </c>
      <c r="O201" s="60" t="s">
        <v>256</v>
      </c>
      <c r="P201" s="60" t="s">
        <v>382</v>
      </c>
    </row>
    <row r="202" spans="2:16" s="55" customFormat="1" ht="45" customHeight="1" x14ac:dyDescent="0.25">
      <c r="B202" s="49">
        <f t="shared" si="2"/>
        <v>4</v>
      </c>
      <c r="C202" s="50" t="s">
        <v>212</v>
      </c>
      <c r="D202" s="50" t="s">
        <v>213</v>
      </c>
      <c r="E202" s="50" t="s">
        <v>8</v>
      </c>
      <c r="F202" s="50" t="s">
        <v>1454</v>
      </c>
      <c r="G202" s="50" t="s">
        <v>1463</v>
      </c>
      <c r="H202" s="50" t="s">
        <v>140</v>
      </c>
      <c r="I202" s="50" t="s">
        <v>266</v>
      </c>
      <c r="J202" s="53">
        <v>16764706</v>
      </c>
      <c r="K202" s="53">
        <v>14250000</v>
      </c>
      <c r="L202" s="50" t="s">
        <v>32</v>
      </c>
      <c r="M202" s="50" t="s">
        <v>46</v>
      </c>
      <c r="N202" s="56" t="s">
        <v>27</v>
      </c>
      <c r="O202" s="60" t="s">
        <v>256</v>
      </c>
      <c r="P202" s="60" t="s">
        <v>256</v>
      </c>
    </row>
    <row r="203" spans="2:16" s="55" customFormat="1" ht="45" customHeight="1" x14ac:dyDescent="0.25">
      <c r="B203" s="49">
        <f t="shared" si="2"/>
        <v>5</v>
      </c>
      <c r="C203" s="50" t="s">
        <v>212</v>
      </c>
      <c r="D203" s="50" t="s">
        <v>213</v>
      </c>
      <c r="E203" s="50" t="s">
        <v>270</v>
      </c>
      <c r="F203" s="50" t="s">
        <v>1455</v>
      </c>
      <c r="G203" s="50" t="s">
        <v>76</v>
      </c>
      <c r="H203" s="50" t="s">
        <v>141</v>
      </c>
      <c r="I203" s="50" t="s">
        <v>266</v>
      </c>
      <c r="J203" s="53">
        <v>19306216</v>
      </c>
      <c r="K203" s="53">
        <v>16410284</v>
      </c>
      <c r="L203" s="50" t="s">
        <v>32</v>
      </c>
      <c r="M203" s="50" t="s">
        <v>1469</v>
      </c>
      <c r="N203" s="56" t="s">
        <v>27</v>
      </c>
      <c r="O203" s="60" t="s">
        <v>256</v>
      </c>
      <c r="P203" s="60" t="s">
        <v>256</v>
      </c>
    </row>
    <row r="204" spans="2:16" s="55" customFormat="1" ht="45" customHeight="1" x14ac:dyDescent="0.25">
      <c r="B204" s="49">
        <f t="shared" si="2"/>
        <v>6</v>
      </c>
      <c r="C204" s="50" t="s">
        <v>212</v>
      </c>
      <c r="D204" s="50" t="s">
        <v>213</v>
      </c>
      <c r="E204" s="50" t="s">
        <v>270</v>
      </c>
      <c r="F204" s="50" t="s">
        <v>543</v>
      </c>
      <c r="G204" s="50" t="s">
        <v>76</v>
      </c>
      <c r="H204" s="50" t="s">
        <v>141</v>
      </c>
      <c r="I204" s="50" t="s">
        <v>266</v>
      </c>
      <c r="J204" s="53">
        <v>23529411.800000001</v>
      </c>
      <c r="K204" s="53">
        <v>20000000</v>
      </c>
      <c r="L204" s="50" t="s">
        <v>32</v>
      </c>
      <c r="M204" s="50" t="s">
        <v>46</v>
      </c>
      <c r="N204" s="56" t="s">
        <v>557</v>
      </c>
      <c r="O204" s="59" t="s">
        <v>256</v>
      </c>
      <c r="P204" s="60" t="s">
        <v>382</v>
      </c>
    </row>
    <row r="205" spans="2:16" s="55" customFormat="1" ht="45" customHeight="1" x14ac:dyDescent="0.25">
      <c r="B205" s="49">
        <f t="shared" si="2"/>
        <v>7</v>
      </c>
      <c r="C205" s="50" t="s">
        <v>212</v>
      </c>
      <c r="D205" s="50" t="s">
        <v>213</v>
      </c>
      <c r="E205" s="50" t="s">
        <v>270</v>
      </c>
      <c r="F205" s="50" t="s">
        <v>77</v>
      </c>
      <c r="G205" s="50" t="s">
        <v>76</v>
      </c>
      <c r="H205" s="50" t="s">
        <v>141</v>
      </c>
      <c r="I205" s="50" t="s">
        <v>266</v>
      </c>
      <c r="J205" s="53">
        <v>10000000</v>
      </c>
      <c r="K205" s="53">
        <v>8500000</v>
      </c>
      <c r="L205" s="50" t="s">
        <v>32</v>
      </c>
      <c r="M205" s="50" t="s">
        <v>168</v>
      </c>
      <c r="N205" s="56" t="s">
        <v>27</v>
      </c>
      <c r="O205" s="59" t="s">
        <v>256</v>
      </c>
      <c r="P205" s="60" t="s">
        <v>257</v>
      </c>
    </row>
    <row r="206" spans="2:16" s="55" customFormat="1" ht="45" customHeight="1" x14ac:dyDescent="0.25">
      <c r="B206" s="49">
        <f t="shared" si="2"/>
        <v>8</v>
      </c>
      <c r="C206" s="50" t="s">
        <v>212</v>
      </c>
      <c r="D206" s="50" t="s">
        <v>213</v>
      </c>
      <c r="E206" s="50" t="s">
        <v>270</v>
      </c>
      <c r="F206" s="50" t="s">
        <v>544</v>
      </c>
      <c r="G206" s="50" t="s">
        <v>76</v>
      </c>
      <c r="H206" s="50" t="s">
        <v>141</v>
      </c>
      <c r="I206" s="50" t="s">
        <v>266</v>
      </c>
      <c r="J206" s="53">
        <v>14117647</v>
      </c>
      <c r="K206" s="53">
        <v>12000000</v>
      </c>
      <c r="L206" s="50" t="s">
        <v>32</v>
      </c>
      <c r="M206" s="50" t="s">
        <v>168</v>
      </c>
      <c r="N206" s="56" t="s">
        <v>26</v>
      </c>
      <c r="O206" s="59" t="s">
        <v>257</v>
      </c>
      <c r="P206" s="60" t="s">
        <v>276</v>
      </c>
    </row>
    <row r="207" spans="2:16" s="55" customFormat="1" ht="45" customHeight="1" x14ac:dyDescent="0.25">
      <c r="B207" s="49">
        <f t="shared" si="2"/>
        <v>9</v>
      </c>
      <c r="C207" s="50" t="s">
        <v>212</v>
      </c>
      <c r="D207" s="50" t="s">
        <v>213</v>
      </c>
      <c r="E207" s="50" t="s">
        <v>270</v>
      </c>
      <c r="F207" s="50" t="s">
        <v>545</v>
      </c>
      <c r="G207" s="50" t="s">
        <v>76</v>
      </c>
      <c r="H207" s="50" t="s">
        <v>141</v>
      </c>
      <c r="I207" s="50" t="s">
        <v>266</v>
      </c>
      <c r="J207" s="53">
        <v>7500000</v>
      </c>
      <c r="K207" s="53">
        <v>6375000</v>
      </c>
      <c r="L207" s="50" t="s">
        <v>32</v>
      </c>
      <c r="M207" s="50" t="s">
        <v>46</v>
      </c>
      <c r="N207" s="56" t="s">
        <v>27</v>
      </c>
      <c r="O207" s="59" t="s">
        <v>257</v>
      </c>
      <c r="P207" s="60" t="s">
        <v>276</v>
      </c>
    </row>
    <row r="208" spans="2:16" s="55" customFormat="1" ht="45" customHeight="1" x14ac:dyDescent="0.25">
      <c r="B208" s="49">
        <f t="shared" si="2"/>
        <v>10</v>
      </c>
      <c r="C208" s="50" t="s">
        <v>212</v>
      </c>
      <c r="D208" s="50" t="s">
        <v>213</v>
      </c>
      <c r="E208" s="50" t="s">
        <v>270</v>
      </c>
      <c r="F208" s="50" t="s">
        <v>546</v>
      </c>
      <c r="G208" s="50" t="s">
        <v>78</v>
      </c>
      <c r="H208" s="50" t="s">
        <v>141</v>
      </c>
      <c r="I208" s="50" t="s">
        <v>266</v>
      </c>
      <c r="J208" s="53">
        <v>49507054</v>
      </c>
      <c r="K208" s="53">
        <v>42080996</v>
      </c>
      <c r="L208" s="50" t="s">
        <v>32</v>
      </c>
      <c r="M208" s="50" t="s">
        <v>46</v>
      </c>
      <c r="N208" s="56" t="s">
        <v>26</v>
      </c>
      <c r="O208" s="59">
        <v>45390</v>
      </c>
      <c r="P208" s="60">
        <v>45938</v>
      </c>
    </row>
    <row r="209" spans="2:16" s="55" customFormat="1" ht="45" customHeight="1" x14ac:dyDescent="0.25">
      <c r="B209" s="49">
        <f t="shared" si="2"/>
        <v>11</v>
      </c>
      <c r="C209" s="50" t="s">
        <v>212</v>
      </c>
      <c r="D209" s="50" t="s">
        <v>213</v>
      </c>
      <c r="E209" s="50" t="s">
        <v>270</v>
      </c>
      <c r="F209" s="50" t="s">
        <v>1456</v>
      </c>
      <c r="G209" s="50" t="s">
        <v>78</v>
      </c>
      <c r="H209" s="50" t="s">
        <v>141</v>
      </c>
      <c r="I209" s="50" t="s">
        <v>266</v>
      </c>
      <c r="J209" s="53">
        <v>2941176.5</v>
      </c>
      <c r="K209" s="53">
        <v>2500000</v>
      </c>
      <c r="L209" s="50" t="s">
        <v>32</v>
      </c>
      <c r="M209" s="50" t="s">
        <v>1470</v>
      </c>
      <c r="N209" s="56" t="s">
        <v>27</v>
      </c>
      <c r="O209" s="59">
        <v>45397</v>
      </c>
      <c r="P209" s="59">
        <v>45580</v>
      </c>
    </row>
    <row r="210" spans="2:16" s="55" customFormat="1" ht="45" customHeight="1" x14ac:dyDescent="0.25">
      <c r="B210" s="49">
        <f t="shared" si="2"/>
        <v>12</v>
      </c>
      <c r="C210" s="50" t="s">
        <v>212</v>
      </c>
      <c r="D210" s="50" t="s">
        <v>213</v>
      </c>
      <c r="E210" s="50" t="s">
        <v>270</v>
      </c>
      <c r="F210" s="50" t="s">
        <v>547</v>
      </c>
      <c r="G210" s="50" t="s">
        <v>548</v>
      </c>
      <c r="H210" s="50" t="s">
        <v>549</v>
      </c>
      <c r="I210" s="50" t="s">
        <v>266</v>
      </c>
      <c r="J210" s="53">
        <v>1300000</v>
      </c>
      <c r="K210" s="53">
        <v>1105000</v>
      </c>
      <c r="L210" s="50" t="s">
        <v>32</v>
      </c>
      <c r="M210" s="50" t="s">
        <v>550</v>
      </c>
      <c r="N210" s="56" t="s">
        <v>27</v>
      </c>
      <c r="O210" s="59" t="s">
        <v>256</v>
      </c>
      <c r="P210" s="60" t="s">
        <v>382</v>
      </c>
    </row>
    <row r="211" spans="2:16" s="55" customFormat="1" ht="45" customHeight="1" x14ac:dyDescent="0.25">
      <c r="B211" s="49">
        <f t="shared" si="2"/>
        <v>13</v>
      </c>
      <c r="C211" s="50" t="s">
        <v>212</v>
      </c>
      <c r="D211" s="50" t="s">
        <v>213</v>
      </c>
      <c r="E211" s="50" t="s">
        <v>60</v>
      </c>
      <c r="F211" s="50" t="s">
        <v>551</v>
      </c>
      <c r="G211" s="50" t="s">
        <v>548</v>
      </c>
      <c r="H211" s="50" t="s">
        <v>549</v>
      </c>
      <c r="I211" s="50" t="s">
        <v>266</v>
      </c>
      <c r="J211" s="53">
        <v>500000</v>
      </c>
      <c r="K211" s="53">
        <v>425000</v>
      </c>
      <c r="L211" s="50" t="s">
        <v>32</v>
      </c>
      <c r="M211" s="50" t="s">
        <v>552</v>
      </c>
      <c r="N211" s="56" t="s">
        <v>27</v>
      </c>
      <c r="O211" s="59" t="s">
        <v>256</v>
      </c>
      <c r="P211" s="60" t="s">
        <v>382</v>
      </c>
    </row>
    <row r="212" spans="2:16" s="55" customFormat="1" ht="45" customHeight="1" x14ac:dyDescent="0.25">
      <c r="B212" s="49">
        <f t="shared" si="2"/>
        <v>14</v>
      </c>
      <c r="C212" s="50" t="s">
        <v>212</v>
      </c>
      <c r="D212" s="50" t="s">
        <v>213</v>
      </c>
      <c r="E212" s="50" t="s">
        <v>60</v>
      </c>
      <c r="F212" s="50" t="s">
        <v>553</v>
      </c>
      <c r="G212" s="50" t="s">
        <v>548</v>
      </c>
      <c r="H212" s="50" t="s">
        <v>549</v>
      </c>
      <c r="I212" s="50" t="s">
        <v>266</v>
      </c>
      <c r="J212" s="53">
        <v>200000</v>
      </c>
      <c r="K212" s="53">
        <v>170000</v>
      </c>
      <c r="L212" s="50" t="s">
        <v>32</v>
      </c>
      <c r="M212" s="50" t="s">
        <v>554</v>
      </c>
      <c r="N212" s="56" t="s">
        <v>27</v>
      </c>
      <c r="O212" s="59" t="s">
        <v>256</v>
      </c>
      <c r="P212" s="60" t="s">
        <v>382</v>
      </c>
    </row>
    <row r="213" spans="2:16" s="55" customFormat="1" ht="45" customHeight="1" x14ac:dyDescent="0.25">
      <c r="B213" s="49">
        <f t="shared" si="2"/>
        <v>15</v>
      </c>
      <c r="C213" s="50" t="s">
        <v>212</v>
      </c>
      <c r="D213" s="50" t="s">
        <v>213</v>
      </c>
      <c r="E213" s="50" t="s">
        <v>8</v>
      </c>
      <c r="F213" s="50" t="s">
        <v>277</v>
      </c>
      <c r="G213" s="50" t="s">
        <v>79</v>
      </c>
      <c r="H213" s="50" t="s">
        <v>140</v>
      </c>
      <c r="I213" s="50" t="s">
        <v>266</v>
      </c>
      <c r="J213" s="53">
        <v>46215225</v>
      </c>
      <c r="K213" s="53">
        <v>39282941</v>
      </c>
      <c r="L213" s="50" t="s">
        <v>32</v>
      </c>
      <c r="M213" s="50" t="s">
        <v>169</v>
      </c>
      <c r="N213" s="56" t="s">
        <v>26</v>
      </c>
      <c r="O213" s="59" t="s">
        <v>256</v>
      </c>
      <c r="P213" s="60" t="s">
        <v>382</v>
      </c>
    </row>
    <row r="214" spans="2:16" s="55" customFormat="1" ht="45" customHeight="1" x14ac:dyDescent="0.25">
      <c r="B214" s="49">
        <f t="shared" si="2"/>
        <v>16</v>
      </c>
      <c r="C214" s="50" t="s">
        <v>212</v>
      </c>
      <c r="D214" s="50" t="s">
        <v>213</v>
      </c>
      <c r="E214" s="50" t="s">
        <v>271</v>
      </c>
      <c r="F214" s="50" t="s">
        <v>1457</v>
      </c>
      <c r="G214" s="50" t="s">
        <v>80</v>
      </c>
      <c r="H214" s="50" t="s">
        <v>142</v>
      </c>
      <c r="I214" s="50" t="s">
        <v>266</v>
      </c>
      <c r="J214" s="53">
        <v>50294117.649999999</v>
      </c>
      <c r="K214" s="53">
        <v>42750000</v>
      </c>
      <c r="L214" s="50" t="s">
        <v>32</v>
      </c>
      <c r="M214" s="50" t="s">
        <v>1471</v>
      </c>
      <c r="N214" s="56" t="s">
        <v>27</v>
      </c>
      <c r="O214" s="59">
        <v>45453</v>
      </c>
      <c r="P214" s="60">
        <v>45698</v>
      </c>
    </row>
    <row r="215" spans="2:16" s="55" customFormat="1" ht="45" customHeight="1" x14ac:dyDescent="0.25">
      <c r="B215" s="49">
        <f t="shared" si="2"/>
        <v>17</v>
      </c>
      <c r="C215" s="50" t="s">
        <v>212</v>
      </c>
      <c r="D215" s="50" t="s">
        <v>213</v>
      </c>
      <c r="E215" s="50" t="s">
        <v>271</v>
      </c>
      <c r="F215" s="50" t="s">
        <v>556</v>
      </c>
      <c r="G215" s="50" t="s">
        <v>80</v>
      </c>
      <c r="H215" s="50" t="s">
        <v>142</v>
      </c>
      <c r="I215" s="50" t="s">
        <v>266</v>
      </c>
      <c r="J215" s="53">
        <v>5882352.9500000002</v>
      </c>
      <c r="K215" s="53">
        <v>5000000</v>
      </c>
      <c r="L215" s="50" t="s">
        <v>32</v>
      </c>
      <c r="M215" s="50" t="s">
        <v>555</v>
      </c>
      <c r="N215" s="56" t="s">
        <v>557</v>
      </c>
      <c r="O215" s="60" t="s">
        <v>257</v>
      </c>
      <c r="P215" s="60" t="s">
        <v>276</v>
      </c>
    </row>
    <row r="216" spans="2:16" s="55" customFormat="1" ht="45" customHeight="1" x14ac:dyDescent="0.25">
      <c r="B216" s="49">
        <f t="shared" si="2"/>
        <v>18</v>
      </c>
      <c r="C216" s="50" t="s">
        <v>212</v>
      </c>
      <c r="D216" s="50" t="s">
        <v>213</v>
      </c>
      <c r="E216" s="50" t="s">
        <v>271</v>
      </c>
      <c r="F216" s="50" t="s">
        <v>558</v>
      </c>
      <c r="G216" s="50" t="s">
        <v>559</v>
      </c>
      <c r="H216" s="50" t="s">
        <v>142</v>
      </c>
      <c r="I216" s="50" t="s">
        <v>266</v>
      </c>
      <c r="J216" s="53">
        <v>11764705.9</v>
      </c>
      <c r="K216" s="53">
        <v>10000000</v>
      </c>
      <c r="L216" s="50" t="s">
        <v>32</v>
      </c>
      <c r="M216" s="50" t="s">
        <v>555</v>
      </c>
      <c r="N216" s="56" t="s">
        <v>557</v>
      </c>
      <c r="O216" s="60" t="s">
        <v>257</v>
      </c>
      <c r="P216" s="60" t="s">
        <v>276</v>
      </c>
    </row>
    <row r="217" spans="2:16" s="55" customFormat="1" ht="45" customHeight="1" x14ac:dyDescent="0.25">
      <c r="B217" s="49">
        <f t="shared" si="2"/>
        <v>19</v>
      </c>
      <c r="C217" s="50" t="s">
        <v>212</v>
      </c>
      <c r="D217" s="50" t="s">
        <v>213</v>
      </c>
      <c r="E217" s="50" t="s">
        <v>271</v>
      </c>
      <c r="F217" s="50" t="s">
        <v>254</v>
      </c>
      <c r="G217" s="50" t="s">
        <v>81</v>
      </c>
      <c r="H217" s="50" t="s">
        <v>258</v>
      </c>
      <c r="I217" s="50" t="s">
        <v>266</v>
      </c>
      <c r="J217" s="53">
        <v>20000000</v>
      </c>
      <c r="K217" s="53">
        <v>17000000</v>
      </c>
      <c r="L217" s="50" t="s">
        <v>32</v>
      </c>
      <c r="M217" s="50" t="s">
        <v>170</v>
      </c>
      <c r="N217" s="56" t="s">
        <v>26</v>
      </c>
      <c r="O217" s="80" t="s">
        <v>256</v>
      </c>
      <c r="P217" s="60" t="s">
        <v>276</v>
      </c>
    </row>
    <row r="218" spans="2:16" s="55" customFormat="1" ht="45" customHeight="1" x14ac:dyDescent="0.25">
      <c r="B218" s="49">
        <f t="shared" si="2"/>
        <v>20</v>
      </c>
      <c r="C218" s="50" t="s">
        <v>212</v>
      </c>
      <c r="D218" s="50" t="s">
        <v>213</v>
      </c>
      <c r="E218" s="50" t="s">
        <v>5</v>
      </c>
      <c r="F218" s="50" t="s">
        <v>560</v>
      </c>
      <c r="G218" s="50" t="s">
        <v>82</v>
      </c>
      <c r="H218" s="50" t="s">
        <v>40</v>
      </c>
      <c r="I218" s="50" t="s">
        <v>266</v>
      </c>
      <c r="J218" s="53">
        <v>5294118</v>
      </c>
      <c r="K218" s="53">
        <v>2647059</v>
      </c>
      <c r="L218" s="50" t="s">
        <v>32</v>
      </c>
      <c r="M218" s="50" t="s">
        <v>561</v>
      </c>
      <c r="N218" s="56" t="s">
        <v>27</v>
      </c>
      <c r="O218" s="59" t="s">
        <v>256</v>
      </c>
      <c r="P218" s="60" t="s">
        <v>382</v>
      </c>
    </row>
    <row r="219" spans="2:16" s="55" customFormat="1" ht="45" customHeight="1" x14ac:dyDescent="0.25">
      <c r="B219" s="49">
        <f t="shared" si="2"/>
        <v>21</v>
      </c>
      <c r="C219" s="50" t="s">
        <v>212</v>
      </c>
      <c r="D219" s="50" t="s">
        <v>213</v>
      </c>
      <c r="E219" s="50" t="s">
        <v>5</v>
      </c>
      <c r="F219" s="50" t="s">
        <v>84</v>
      </c>
      <c r="G219" s="50" t="s">
        <v>83</v>
      </c>
      <c r="H219" s="50" t="s">
        <v>40</v>
      </c>
      <c r="I219" s="50" t="s">
        <v>266</v>
      </c>
      <c r="J219" s="53">
        <v>2000000</v>
      </c>
      <c r="K219" s="53">
        <v>1000000</v>
      </c>
      <c r="L219" s="50" t="s">
        <v>32</v>
      </c>
      <c r="M219" s="50" t="s">
        <v>255</v>
      </c>
      <c r="N219" s="56" t="s">
        <v>27</v>
      </c>
      <c r="O219" s="59">
        <v>45460</v>
      </c>
      <c r="P219" s="60" t="s">
        <v>257</v>
      </c>
    </row>
    <row r="220" spans="2:16" s="55" customFormat="1" ht="45" customHeight="1" x14ac:dyDescent="0.25">
      <c r="B220" s="49">
        <f t="shared" si="2"/>
        <v>22</v>
      </c>
      <c r="C220" s="50" t="s">
        <v>212</v>
      </c>
      <c r="D220" s="50" t="s">
        <v>213</v>
      </c>
      <c r="E220" s="50" t="s">
        <v>5</v>
      </c>
      <c r="F220" s="50" t="s">
        <v>562</v>
      </c>
      <c r="G220" s="50" t="s">
        <v>563</v>
      </c>
      <c r="H220" s="50" t="s">
        <v>156</v>
      </c>
      <c r="I220" s="50" t="s">
        <v>266</v>
      </c>
      <c r="J220" s="53">
        <v>4000000</v>
      </c>
      <c r="K220" s="53">
        <v>2000000</v>
      </c>
      <c r="L220" s="50" t="s">
        <v>32</v>
      </c>
      <c r="M220" s="50" t="s">
        <v>564</v>
      </c>
      <c r="N220" s="56" t="s">
        <v>27</v>
      </c>
      <c r="O220" s="59" t="s">
        <v>256</v>
      </c>
      <c r="P220" s="60" t="s">
        <v>382</v>
      </c>
    </row>
    <row r="221" spans="2:16" s="55" customFormat="1" ht="45" customHeight="1" x14ac:dyDescent="0.25">
      <c r="B221" s="49">
        <f t="shared" si="2"/>
        <v>23</v>
      </c>
      <c r="C221" s="50" t="s">
        <v>212</v>
      </c>
      <c r="D221" s="50" t="s">
        <v>213</v>
      </c>
      <c r="E221" s="50" t="s">
        <v>13</v>
      </c>
      <c r="F221" s="50" t="s">
        <v>1458</v>
      </c>
      <c r="G221" s="50" t="s">
        <v>1464</v>
      </c>
      <c r="H221" s="50" t="s">
        <v>1082</v>
      </c>
      <c r="I221" s="50" t="s">
        <v>266</v>
      </c>
      <c r="J221" s="53">
        <v>21011765</v>
      </c>
      <c r="K221" s="53">
        <v>18285000</v>
      </c>
      <c r="L221" s="50" t="s">
        <v>32</v>
      </c>
      <c r="M221" s="50" t="s">
        <v>1472</v>
      </c>
      <c r="N221" s="56" t="s">
        <v>27</v>
      </c>
      <c r="O221" s="59">
        <v>45411</v>
      </c>
      <c r="P221" s="92">
        <v>45533</v>
      </c>
    </row>
    <row r="222" spans="2:16" s="55" customFormat="1" ht="45" customHeight="1" x14ac:dyDescent="0.25">
      <c r="B222" s="49">
        <f t="shared" si="2"/>
        <v>24</v>
      </c>
      <c r="C222" s="50" t="s">
        <v>212</v>
      </c>
      <c r="D222" s="50" t="s">
        <v>213</v>
      </c>
      <c r="E222" s="50" t="s">
        <v>13</v>
      </c>
      <c r="F222" s="50" t="s">
        <v>1459</v>
      </c>
      <c r="G222" s="50" t="s">
        <v>1465</v>
      </c>
      <c r="H222" s="50" t="s">
        <v>1082</v>
      </c>
      <c r="I222" s="50" t="s">
        <v>266</v>
      </c>
      <c r="J222" s="53">
        <v>25000000</v>
      </c>
      <c r="K222" s="53">
        <v>21250000</v>
      </c>
      <c r="L222" s="50" t="s">
        <v>32</v>
      </c>
      <c r="M222" s="50" t="s">
        <v>1473</v>
      </c>
      <c r="N222" s="56" t="s">
        <v>27</v>
      </c>
      <c r="O222" s="59">
        <v>45425</v>
      </c>
      <c r="P222" s="92">
        <v>45481</v>
      </c>
    </row>
    <row r="223" spans="2:16" s="55" customFormat="1" ht="45" customHeight="1" x14ac:dyDescent="0.25">
      <c r="B223" s="49">
        <f t="shared" si="2"/>
        <v>25</v>
      </c>
      <c r="C223" s="50" t="s">
        <v>212</v>
      </c>
      <c r="D223" s="50" t="s">
        <v>213</v>
      </c>
      <c r="E223" s="50" t="s">
        <v>13</v>
      </c>
      <c r="F223" s="50" t="s">
        <v>1460</v>
      </c>
      <c r="G223" s="50" t="s">
        <v>1466</v>
      </c>
      <c r="H223" s="50" t="s">
        <v>157</v>
      </c>
      <c r="I223" s="50" t="s">
        <v>266</v>
      </c>
      <c r="J223" s="53">
        <v>18676471</v>
      </c>
      <c r="K223" s="53">
        <v>15875000</v>
      </c>
      <c r="L223" s="50" t="s">
        <v>32</v>
      </c>
      <c r="M223" s="50" t="s">
        <v>1474</v>
      </c>
      <c r="N223" s="56" t="s">
        <v>27</v>
      </c>
      <c r="O223" s="59">
        <v>45411</v>
      </c>
      <c r="P223" s="92">
        <v>45533</v>
      </c>
    </row>
    <row r="224" spans="2:16" s="55" customFormat="1" ht="45" customHeight="1" x14ac:dyDescent="0.25">
      <c r="B224" s="49">
        <f t="shared" si="2"/>
        <v>26</v>
      </c>
      <c r="C224" s="50" t="s">
        <v>212</v>
      </c>
      <c r="D224" s="50" t="s">
        <v>213</v>
      </c>
      <c r="E224" s="50" t="s">
        <v>13</v>
      </c>
      <c r="F224" s="50" t="s">
        <v>1461</v>
      </c>
      <c r="G224" s="50" t="s">
        <v>1467</v>
      </c>
      <c r="H224" s="50" t="s">
        <v>157</v>
      </c>
      <c r="I224" s="50" t="s">
        <v>266</v>
      </c>
      <c r="J224" s="53">
        <v>10000000</v>
      </c>
      <c r="K224" s="53">
        <v>8500000</v>
      </c>
      <c r="L224" s="50" t="s">
        <v>32</v>
      </c>
      <c r="M224" s="50" t="s">
        <v>1475</v>
      </c>
      <c r="N224" s="56" t="s">
        <v>27</v>
      </c>
      <c r="O224" s="59">
        <v>45425</v>
      </c>
      <c r="P224" s="92">
        <v>45481</v>
      </c>
    </row>
    <row r="225" spans="1:20" s="58" customFormat="1" ht="45" customHeight="1" x14ac:dyDescent="0.25">
      <c r="B225" s="138">
        <v>26</v>
      </c>
      <c r="C225" s="20" t="s">
        <v>212</v>
      </c>
      <c r="D225" s="20" t="s">
        <v>213</v>
      </c>
      <c r="E225" s="20" t="s">
        <v>1556</v>
      </c>
      <c r="F225" s="20"/>
      <c r="G225" s="20"/>
      <c r="H225" s="20"/>
      <c r="I225" s="20"/>
      <c r="J225" s="139">
        <f>SUM(J199:J224)</f>
        <v>408639938.79999995</v>
      </c>
      <c r="K225" s="139">
        <f>SUM(K199:K224)</f>
        <v>343816006</v>
      </c>
      <c r="L225" s="20"/>
      <c r="M225" s="20"/>
      <c r="N225" s="20"/>
      <c r="O225" s="78"/>
      <c r="P225" s="79"/>
    </row>
    <row r="226" spans="1:20" s="55" customFormat="1" ht="45" customHeight="1" x14ac:dyDescent="0.25">
      <c r="A226" s="61"/>
      <c r="B226" s="49">
        <v>1</v>
      </c>
      <c r="C226" s="50" t="s">
        <v>214</v>
      </c>
      <c r="D226" s="50" t="s">
        <v>215</v>
      </c>
      <c r="E226" s="50" t="s">
        <v>7</v>
      </c>
      <c r="F226" s="50" t="s">
        <v>565</v>
      </c>
      <c r="G226" s="50" t="s">
        <v>566</v>
      </c>
      <c r="H226" s="50" t="s">
        <v>567</v>
      </c>
      <c r="I226" s="50" t="s">
        <v>31</v>
      </c>
      <c r="J226" s="53">
        <v>23110297.647058822</v>
      </c>
      <c r="K226" s="53">
        <v>19643753</v>
      </c>
      <c r="L226" s="50" t="s">
        <v>32</v>
      </c>
      <c r="M226" s="50" t="s">
        <v>568</v>
      </c>
      <c r="N226" s="50" t="s">
        <v>27</v>
      </c>
      <c r="O226" s="68" t="s">
        <v>1477</v>
      </c>
      <c r="P226" s="68" t="s">
        <v>1483</v>
      </c>
      <c r="S226" s="62"/>
      <c r="T226" s="62"/>
    </row>
    <row r="227" spans="1:20" s="55" customFormat="1" ht="45" customHeight="1" x14ac:dyDescent="0.25">
      <c r="A227" s="61"/>
      <c r="B227" s="49">
        <v>2</v>
      </c>
      <c r="C227" s="50" t="s">
        <v>214</v>
      </c>
      <c r="D227" s="50" t="s">
        <v>215</v>
      </c>
      <c r="E227" s="50" t="s">
        <v>7</v>
      </c>
      <c r="F227" s="50" t="s">
        <v>569</v>
      </c>
      <c r="G227" s="50" t="s">
        <v>570</v>
      </c>
      <c r="H227" s="50" t="s">
        <v>567</v>
      </c>
      <c r="I227" s="50" t="s">
        <v>31</v>
      </c>
      <c r="J227" s="53">
        <v>15406865</v>
      </c>
      <c r="K227" s="53">
        <v>13095835.25</v>
      </c>
      <c r="L227" s="50" t="s">
        <v>32</v>
      </c>
      <c r="M227" s="50" t="s">
        <v>571</v>
      </c>
      <c r="N227" s="50" t="s">
        <v>27</v>
      </c>
      <c r="O227" s="94" t="s">
        <v>1478</v>
      </c>
      <c r="P227" s="94" t="s">
        <v>1484</v>
      </c>
      <c r="S227" s="62"/>
      <c r="T227" s="62"/>
    </row>
    <row r="228" spans="1:20" s="55" customFormat="1" ht="45" customHeight="1" x14ac:dyDescent="0.25">
      <c r="B228" s="49">
        <v>3</v>
      </c>
      <c r="C228" s="50" t="s">
        <v>214</v>
      </c>
      <c r="D228" s="50" t="s">
        <v>215</v>
      </c>
      <c r="E228" s="50" t="s">
        <v>7</v>
      </c>
      <c r="F228" s="50" t="s">
        <v>572</v>
      </c>
      <c r="G228" s="50" t="s">
        <v>573</v>
      </c>
      <c r="H228" s="50" t="s">
        <v>567</v>
      </c>
      <c r="I228" s="50" t="s">
        <v>31</v>
      </c>
      <c r="J228" s="53">
        <v>10389054.1176471</v>
      </c>
      <c r="K228" s="53">
        <v>8830696.0000000354</v>
      </c>
      <c r="L228" s="50" t="s">
        <v>32</v>
      </c>
      <c r="M228" s="50" t="s">
        <v>574</v>
      </c>
      <c r="N228" s="50" t="s">
        <v>575</v>
      </c>
      <c r="O228" s="68" t="s">
        <v>582</v>
      </c>
      <c r="P228" s="95" t="s">
        <v>1592</v>
      </c>
      <c r="S228" s="62"/>
      <c r="T228" s="62"/>
    </row>
    <row r="229" spans="1:20" s="55" customFormat="1" ht="45" customHeight="1" x14ac:dyDescent="0.25">
      <c r="B229" s="49">
        <v>4</v>
      </c>
      <c r="C229" s="50" t="s">
        <v>214</v>
      </c>
      <c r="D229" s="50" t="s">
        <v>215</v>
      </c>
      <c r="E229" s="50" t="s">
        <v>7</v>
      </c>
      <c r="F229" s="50" t="s">
        <v>576</v>
      </c>
      <c r="G229" s="50" t="s">
        <v>577</v>
      </c>
      <c r="H229" s="50" t="s">
        <v>567</v>
      </c>
      <c r="I229" s="50" t="s">
        <v>31</v>
      </c>
      <c r="J229" s="53">
        <v>11664903.529411765</v>
      </c>
      <c r="K229" s="53">
        <v>9915168</v>
      </c>
      <c r="L229" s="50" t="s">
        <v>32</v>
      </c>
      <c r="M229" s="50" t="s">
        <v>578</v>
      </c>
      <c r="N229" s="50" t="s">
        <v>166</v>
      </c>
      <c r="O229" s="68" t="s">
        <v>586</v>
      </c>
      <c r="P229" s="68" t="s">
        <v>1485</v>
      </c>
      <c r="S229" s="62"/>
      <c r="T229" s="62"/>
    </row>
    <row r="230" spans="1:20" s="55" customFormat="1" ht="45" customHeight="1" x14ac:dyDescent="0.25">
      <c r="B230" s="49">
        <v>5</v>
      </c>
      <c r="C230" s="50" t="s">
        <v>214</v>
      </c>
      <c r="D230" s="50" t="s">
        <v>215</v>
      </c>
      <c r="E230" s="50" t="s">
        <v>7</v>
      </c>
      <c r="F230" s="50" t="s">
        <v>580</v>
      </c>
      <c r="G230" s="50" t="s">
        <v>581</v>
      </c>
      <c r="H230" s="50" t="s">
        <v>567</v>
      </c>
      <c r="I230" s="50" t="s">
        <v>171</v>
      </c>
      <c r="J230" s="53">
        <v>8748398.8235294111</v>
      </c>
      <c r="K230" s="53">
        <v>7436138.9999999991</v>
      </c>
      <c r="L230" s="50" t="s">
        <v>32</v>
      </c>
      <c r="M230" s="50" t="s">
        <v>46</v>
      </c>
      <c r="N230" s="50" t="s">
        <v>27</v>
      </c>
      <c r="O230" s="68" t="s">
        <v>1479</v>
      </c>
      <c r="P230" s="68" t="s">
        <v>1486</v>
      </c>
      <c r="S230" s="62"/>
      <c r="T230" s="62"/>
    </row>
    <row r="231" spans="1:20" s="55" customFormat="1" ht="45" customHeight="1" x14ac:dyDescent="0.25">
      <c r="B231" s="49">
        <v>6</v>
      </c>
      <c r="C231" s="50" t="s">
        <v>214</v>
      </c>
      <c r="D231" s="50" t="s">
        <v>215</v>
      </c>
      <c r="E231" s="50" t="s">
        <v>7</v>
      </c>
      <c r="F231" s="50" t="s">
        <v>583</v>
      </c>
      <c r="G231" s="50" t="s">
        <v>584</v>
      </c>
      <c r="H231" s="50" t="s">
        <v>567</v>
      </c>
      <c r="I231" s="50" t="s">
        <v>31</v>
      </c>
      <c r="J231" s="53">
        <v>21946128.235294119</v>
      </c>
      <c r="K231" s="53">
        <v>18654209</v>
      </c>
      <c r="L231" s="50" t="s">
        <v>32</v>
      </c>
      <c r="M231" s="50" t="s">
        <v>585</v>
      </c>
      <c r="N231" s="50" t="s">
        <v>27</v>
      </c>
      <c r="O231" s="68" t="s">
        <v>596</v>
      </c>
      <c r="P231" s="68" t="s">
        <v>1485</v>
      </c>
      <c r="S231" s="62"/>
      <c r="T231" s="62"/>
    </row>
    <row r="232" spans="1:20" s="55" customFormat="1" ht="45" customHeight="1" x14ac:dyDescent="0.25">
      <c r="B232" s="49">
        <v>7</v>
      </c>
      <c r="C232" s="50" t="s">
        <v>214</v>
      </c>
      <c r="D232" s="50" t="s">
        <v>215</v>
      </c>
      <c r="E232" s="50" t="s">
        <v>7</v>
      </c>
      <c r="F232" s="50" t="s">
        <v>34</v>
      </c>
      <c r="G232" s="50" t="s">
        <v>35</v>
      </c>
      <c r="H232" s="50" t="s">
        <v>567</v>
      </c>
      <c r="I232" s="50" t="s">
        <v>171</v>
      </c>
      <c r="J232" s="53">
        <v>1764705.8823529412</v>
      </c>
      <c r="K232" s="53">
        <v>1500000</v>
      </c>
      <c r="L232" s="50" t="s">
        <v>32</v>
      </c>
      <c r="M232" s="50" t="s">
        <v>587</v>
      </c>
      <c r="N232" s="50" t="s">
        <v>27</v>
      </c>
      <c r="O232" s="68" t="s">
        <v>1480</v>
      </c>
      <c r="P232" s="68" t="s">
        <v>1487</v>
      </c>
      <c r="S232" s="62"/>
      <c r="T232" s="62"/>
    </row>
    <row r="233" spans="1:20" s="55" customFormat="1" ht="45" customHeight="1" x14ac:dyDescent="0.25">
      <c r="B233" s="49">
        <v>8</v>
      </c>
      <c r="C233" s="50" t="s">
        <v>214</v>
      </c>
      <c r="D233" s="50" t="s">
        <v>215</v>
      </c>
      <c r="E233" s="50" t="s">
        <v>588</v>
      </c>
      <c r="F233" s="50" t="s">
        <v>589</v>
      </c>
      <c r="G233" s="50" t="s">
        <v>590</v>
      </c>
      <c r="H233" s="50" t="s">
        <v>591</v>
      </c>
      <c r="I233" s="50" t="s">
        <v>31</v>
      </c>
      <c r="J233" s="53">
        <v>19471944.705882352</v>
      </c>
      <c r="K233" s="53">
        <v>16551152.999999998</v>
      </c>
      <c r="L233" s="50" t="s">
        <v>32</v>
      </c>
      <c r="M233" s="50" t="s">
        <v>592</v>
      </c>
      <c r="N233" s="50" t="s">
        <v>27</v>
      </c>
      <c r="O233" s="68" t="s">
        <v>1481</v>
      </c>
      <c r="P233" s="68" t="s">
        <v>1488</v>
      </c>
      <c r="S233" s="62"/>
      <c r="T233" s="62"/>
    </row>
    <row r="234" spans="1:20" s="55" customFormat="1" ht="45" customHeight="1" x14ac:dyDescent="0.25">
      <c r="B234" s="49">
        <v>9</v>
      </c>
      <c r="C234" s="50" t="s">
        <v>214</v>
      </c>
      <c r="D234" s="50" t="s">
        <v>215</v>
      </c>
      <c r="E234" s="50" t="s">
        <v>588</v>
      </c>
      <c r="F234" s="50" t="s">
        <v>593</v>
      </c>
      <c r="G234" s="50" t="s">
        <v>594</v>
      </c>
      <c r="H234" s="50" t="s">
        <v>591</v>
      </c>
      <c r="I234" s="50" t="s">
        <v>31</v>
      </c>
      <c r="J234" s="53">
        <v>12981296.470588235</v>
      </c>
      <c r="K234" s="53">
        <v>11034102</v>
      </c>
      <c r="L234" s="50" t="s">
        <v>32</v>
      </c>
      <c r="M234" s="50" t="s">
        <v>595</v>
      </c>
      <c r="N234" s="50" t="s">
        <v>27</v>
      </c>
      <c r="O234" s="68" t="s">
        <v>317</v>
      </c>
      <c r="P234" s="68" t="s">
        <v>1489</v>
      </c>
      <c r="S234" s="62"/>
      <c r="T234" s="62"/>
    </row>
    <row r="235" spans="1:20" s="55" customFormat="1" ht="45" customHeight="1" x14ac:dyDescent="0.25">
      <c r="B235" s="49">
        <v>10</v>
      </c>
      <c r="C235" s="50" t="s">
        <v>214</v>
      </c>
      <c r="D235" s="50" t="s">
        <v>215</v>
      </c>
      <c r="E235" s="50" t="s">
        <v>8</v>
      </c>
      <c r="F235" s="50" t="s">
        <v>597</v>
      </c>
      <c r="G235" s="50" t="s">
        <v>598</v>
      </c>
      <c r="H235" s="50" t="s">
        <v>599</v>
      </c>
      <c r="I235" s="50" t="s">
        <v>171</v>
      </c>
      <c r="J235" s="53">
        <v>47152304.240000002</v>
      </c>
      <c r="K235" s="53">
        <v>40079458.604000002</v>
      </c>
      <c r="L235" s="50" t="s">
        <v>32</v>
      </c>
      <c r="M235" s="50" t="s">
        <v>600</v>
      </c>
      <c r="N235" s="50" t="s">
        <v>27</v>
      </c>
      <c r="O235" s="68" t="s">
        <v>1478</v>
      </c>
      <c r="P235" s="68" t="s">
        <v>1490</v>
      </c>
      <c r="S235" s="62"/>
      <c r="T235" s="62"/>
    </row>
    <row r="236" spans="1:20" s="55" customFormat="1" ht="45" customHeight="1" x14ac:dyDescent="0.25">
      <c r="B236" s="49">
        <v>11</v>
      </c>
      <c r="C236" s="50" t="s">
        <v>214</v>
      </c>
      <c r="D236" s="50" t="s">
        <v>215</v>
      </c>
      <c r="E236" s="50" t="s">
        <v>8</v>
      </c>
      <c r="F236" s="50" t="s">
        <v>36</v>
      </c>
      <c r="G236" s="50" t="s">
        <v>37</v>
      </c>
      <c r="H236" s="50" t="s">
        <v>599</v>
      </c>
      <c r="I236" s="50" t="s">
        <v>171</v>
      </c>
      <c r="J236" s="53">
        <v>1764705.8823529412</v>
      </c>
      <c r="K236" s="53">
        <v>1500000</v>
      </c>
      <c r="L236" s="50" t="s">
        <v>32</v>
      </c>
      <c r="M236" s="50" t="s">
        <v>587</v>
      </c>
      <c r="N236" s="50" t="s">
        <v>27</v>
      </c>
      <c r="O236" s="68" t="s">
        <v>1480</v>
      </c>
      <c r="P236" s="68" t="s">
        <v>1487</v>
      </c>
      <c r="S236" s="62"/>
      <c r="T236" s="62"/>
    </row>
    <row r="237" spans="1:20" s="55" customFormat="1" ht="45" customHeight="1" x14ac:dyDescent="0.25">
      <c r="B237" s="49">
        <v>12</v>
      </c>
      <c r="C237" s="50" t="s">
        <v>214</v>
      </c>
      <c r="D237" s="50" t="s">
        <v>215</v>
      </c>
      <c r="E237" s="50" t="s">
        <v>9</v>
      </c>
      <c r="F237" s="50" t="s">
        <v>39</v>
      </c>
      <c r="G237" s="50" t="s">
        <v>601</v>
      </c>
      <c r="H237" s="50" t="s">
        <v>602</v>
      </c>
      <c r="I237" s="50" t="s">
        <v>171</v>
      </c>
      <c r="J237" s="53">
        <v>20375383.933465816</v>
      </c>
      <c r="K237" s="53">
        <v>17319076.343445942</v>
      </c>
      <c r="L237" s="50" t="s">
        <v>32</v>
      </c>
      <c r="M237" s="50" t="s">
        <v>603</v>
      </c>
      <c r="N237" s="50" t="s">
        <v>27</v>
      </c>
      <c r="O237" s="68" t="s">
        <v>1482</v>
      </c>
      <c r="P237" s="68" t="s">
        <v>1491</v>
      </c>
      <c r="S237" s="62"/>
      <c r="T237" s="62"/>
    </row>
    <row r="238" spans="1:20" s="55" customFormat="1" ht="45" customHeight="1" x14ac:dyDescent="0.25">
      <c r="B238" s="49">
        <v>13</v>
      </c>
      <c r="C238" s="50" t="s">
        <v>214</v>
      </c>
      <c r="D238" s="50" t="s">
        <v>215</v>
      </c>
      <c r="E238" s="50" t="s">
        <v>10</v>
      </c>
      <c r="F238" s="50" t="s">
        <v>604</v>
      </c>
      <c r="G238" s="50" t="s">
        <v>605</v>
      </c>
      <c r="H238" s="50" t="s">
        <v>606</v>
      </c>
      <c r="I238" s="50" t="s">
        <v>171</v>
      </c>
      <c r="J238" s="53">
        <v>44742352</v>
      </c>
      <c r="K238" s="53">
        <v>38031000</v>
      </c>
      <c r="L238" s="50" t="s">
        <v>32</v>
      </c>
      <c r="M238" s="50" t="s">
        <v>607</v>
      </c>
      <c r="N238" s="50" t="s">
        <v>26</v>
      </c>
      <c r="O238" s="54">
        <v>45351</v>
      </c>
      <c r="P238" s="54">
        <v>45716</v>
      </c>
      <c r="S238" s="62"/>
      <c r="T238" s="62"/>
    </row>
    <row r="239" spans="1:20" s="55" customFormat="1" ht="45" customHeight="1" x14ac:dyDescent="0.25">
      <c r="B239" s="49">
        <v>14</v>
      </c>
      <c r="C239" s="50" t="s">
        <v>214</v>
      </c>
      <c r="D239" s="50" t="s">
        <v>215</v>
      </c>
      <c r="E239" s="50" t="s">
        <v>5</v>
      </c>
      <c r="F239" s="50" t="s">
        <v>608</v>
      </c>
      <c r="G239" s="50" t="s">
        <v>41</v>
      </c>
      <c r="H239" s="50" t="s">
        <v>40</v>
      </c>
      <c r="I239" s="50" t="s">
        <v>171</v>
      </c>
      <c r="J239" s="53">
        <v>16947968</v>
      </c>
      <c r="K239" s="53">
        <v>4685618</v>
      </c>
      <c r="L239" s="50" t="s">
        <v>32</v>
      </c>
      <c r="M239" s="50" t="s">
        <v>609</v>
      </c>
      <c r="N239" s="50" t="s">
        <v>27</v>
      </c>
      <c r="O239" s="54">
        <v>45440</v>
      </c>
      <c r="P239" s="54">
        <v>45562</v>
      </c>
      <c r="S239" s="62"/>
      <c r="T239" s="62"/>
    </row>
    <row r="240" spans="1:20" s="55" customFormat="1" ht="45" customHeight="1" x14ac:dyDescent="0.25">
      <c r="B240" s="49">
        <v>15</v>
      </c>
      <c r="C240" s="50" t="s">
        <v>214</v>
      </c>
      <c r="D240" s="50" t="s">
        <v>215</v>
      </c>
      <c r="E240" s="50" t="s">
        <v>5</v>
      </c>
      <c r="F240" s="50" t="s">
        <v>610</v>
      </c>
      <c r="G240" s="50" t="s">
        <v>42</v>
      </c>
      <c r="H240" s="50" t="s">
        <v>40</v>
      </c>
      <c r="I240" s="50" t="s">
        <v>171</v>
      </c>
      <c r="J240" s="53">
        <v>8596642</v>
      </c>
      <c r="K240" s="53">
        <v>7307146</v>
      </c>
      <c r="L240" s="50" t="s">
        <v>32</v>
      </c>
      <c r="M240" s="50" t="s">
        <v>609</v>
      </c>
      <c r="N240" s="50" t="s">
        <v>27</v>
      </c>
      <c r="O240" s="54">
        <v>45441</v>
      </c>
      <c r="P240" s="54">
        <v>45565</v>
      </c>
      <c r="S240" s="62"/>
      <c r="T240" s="62"/>
    </row>
    <row r="241" spans="2:20" s="55" customFormat="1" ht="45" customHeight="1" x14ac:dyDescent="0.25">
      <c r="B241" s="49">
        <v>16</v>
      </c>
      <c r="C241" s="50" t="s">
        <v>214</v>
      </c>
      <c r="D241" s="50" t="s">
        <v>215</v>
      </c>
      <c r="E241" s="50" t="s">
        <v>13</v>
      </c>
      <c r="F241" s="50" t="s">
        <v>611</v>
      </c>
      <c r="G241" s="50" t="s">
        <v>612</v>
      </c>
      <c r="H241" s="50" t="s">
        <v>613</v>
      </c>
      <c r="I241" s="50" t="s">
        <v>171</v>
      </c>
      <c r="J241" s="53">
        <v>6393246</v>
      </c>
      <c r="K241" s="53">
        <v>5434260</v>
      </c>
      <c r="L241" s="50" t="s">
        <v>32</v>
      </c>
      <c r="M241" s="50" t="s">
        <v>614</v>
      </c>
      <c r="N241" s="50" t="s">
        <v>27</v>
      </c>
      <c r="O241" s="54">
        <v>45441</v>
      </c>
      <c r="P241" s="54">
        <v>45533</v>
      </c>
      <c r="S241" s="62"/>
      <c r="T241" s="62"/>
    </row>
    <row r="242" spans="2:20" s="55" customFormat="1" ht="45" customHeight="1" x14ac:dyDescent="0.25">
      <c r="B242" s="49">
        <v>17</v>
      </c>
      <c r="C242" s="50" t="s">
        <v>214</v>
      </c>
      <c r="D242" s="50" t="s">
        <v>215</v>
      </c>
      <c r="E242" s="50" t="s">
        <v>13</v>
      </c>
      <c r="F242" s="50" t="s">
        <v>615</v>
      </c>
      <c r="G242" s="50" t="s">
        <v>616</v>
      </c>
      <c r="H242" s="50" t="s">
        <v>613</v>
      </c>
      <c r="I242" s="50" t="s">
        <v>171</v>
      </c>
      <c r="J242" s="53">
        <v>8061950.5882352944</v>
      </c>
      <c r="K242" s="53">
        <v>6852658</v>
      </c>
      <c r="L242" s="50" t="s">
        <v>32</v>
      </c>
      <c r="M242" s="50" t="s">
        <v>617</v>
      </c>
      <c r="N242" s="50" t="s">
        <v>27</v>
      </c>
      <c r="O242" s="68" t="s">
        <v>586</v>
      </c>
      <c r="P242" s="68" t="s">
        <v>1489</v>
      </c>
      <c r="S242" s="62"/>
      <c r="T242" s="62"/>
    </row>
    <row r="243" spans="2:20" s="55" customFormat="1" ht="45" customHeight="1" x14ac:dyDescent="0.25">
      <c r="B243" s="49">
        <v>18</v>
      </c>
      <c r="C243" s="50" t="s">
        <v>214</v>
      </c>
      <c r="D243" s="50" t="s">
        <v>215</v>
      </c>
      <c r="E243" s="50" t="s">
        <v>43</v>
      </c>
      <c r="F243" s="50" t="s">
        <v>44</v>
      </c>
      <c r="G243" s="50" t="s">
        <v>618</v>
      </c>
      <c r="H243" s="50" t="s">
        <v>619</v>
      </c>
      <c r="I243" s="50" t="s">
        <v>171</v>
      </c>
      <c r="J243" s="53">
        <v>20275857</v>
      </c>
      <c r="K243" s="53">
        <v>17234479</v>
      </c>
      <c r="L243" s="50" t="s">
        <v>32</v>
      </c>
      <c r="M243" s="50" t="s">
        <v>620</v>
      </c>
      <c r="N243" s="50" t="s">
        <v>26</v>
      </c>
      <c r="O243" s="54">
        <v>45351</v>
      </c>
      <c r="P243" s="54">
        <v>45716</v>
      </c>
      <c r="S243" s="62"/>
      <c r="T243" s="62"/>
    </row>
    <row r="244" spans="2:20" s="58" customFormat="1" ht="45" customHeight="1" x14ac:dyDescent="0.25">
      <c r="B244" s="138">
        <v>18</v>
      </c>
      <c r="C244" s="20" t="s">
        <v>214</v>
      </c>
      <c r="D244" s="20" t="s">
        <v>215</v>
      </c>
      <c r="E244" s="20" t="s">
        <v>381</v>
      </c>
      <c r="F244" s="20"/>
      <c r="G244" s="20"/>
      <c r="H244" s="20"/>
      <c r="I244" s="20"/>
      <c r="J244" s="139">
        <f>SUM(J226:J243)</f>
        <v>299794004.05581886</v>
      </c>
      <c r="K244" s="139">
        <f>SUM(K226:K243)</f>
        <v>245104751.19744599</v>
      </c>
      <c r="L244" s="20"/>
      <c r="M244" s="20"/>
      <c r="N244" s="20"/>
      <c r="O244" s="78"/>
      <c r="P244" s="79"/>
    </row>
    <row r="245" spans="2:20" s="55" customFormat="1" ht="45" customHeight="1" x14ac:dyDescent="0.25">
      <c r="B245" s="49">
        <v>1</v>
      </c>
      <c r="C245" s="50" t="s">
        <v>216</v>
      </c>
      <c r="D245" s="50" t="s">
        <v>217</v>
      </c>
      <c r="E245" s="50" t="s">
        <v>6</v>
      </c>
      <c r="F245" s="50" t="s">
        <v>621</v>
      </c>
      <c r="G245" s="50" t="s">
        <v>622</v>
      </c>
      <c r="H245" s="50" t="s">
        <v>139</v>
      </c>
      <c r="I245" s="50" t="s">
        <v>226</v>
      </c>
      <c r="J245" s="53">
        <v>5000000</v>
      </c>
      <c r="K245" s="53">
        <v>2000000</v>
      </c>
      <c r="L245" s="50" t="s">
        <v>32</v>
      </c>
      <c r="M245" s="50" t="s">
        <v>623</v>
      </c>
      <c r="N245" s="50" t="s">
        <v>27</v>
      </c>
      <c r="O245" s="71" t="s">
        <v>626</v>
      </c>
      <c r="P245" s="70" t="s">
        <v>627</v>
      </c>
    </row>
    <row r="246" spans="2:20" s="55" customFormat="1" ht="45" customHeight="1" x14ac:dyDescent="0.25">
      <c r="B246" s="49">
        <f>B245+1</f>
        <v>2</v>
      </c>
      <c r="C246" s="50" t="s">
        <v>216</v>
      </c>
      <c r="D246" s="50" t="s">
        <v>217</v>
      </c>
      <c r="E246" s="50" t="s">
        <v>6</v>
      </c>
      <c r="F246" s="50" t="s">
        <v>1351</v>
      </c>
      <c r="G246" s="50" t="s">
        <v>622</v>
      </c>
      <c r="H246" s="50" t="s">
        <v>631</v>
      </c>
      <c r="I246" s="50" t="s">
        <v>226</v>
      </c>
      <c r="J246" s="53">
        <v>60000000</v>
      </c>
      <c r="K246" s="53">
        <v>24000000</v>
      </c>
      <c r="L246" s="50" t="s">
        <v>32</v>
      </c>
      <c r="M246" s="50" t="s">
        <v>632</v>
      </c>
      <c r="N246" s="50" t="s">
        <v>27</v>
      </c>
      <c r="O246" s="71" t="s">
        <v>629</v>
      </c>
      <c r="P246" s="70" t="s">
        <v>639</v>
      </c>
    </row>
    <row r="247" spans="2:20" s="55" customFormat="1" ht="45" customHeight="1" x14ac:dyDescent="0.25">
      <c r="B247" s="49">
        <f t="shared" ref="B247:B271" si="3">B246+1</f>
        <v>3</v>
      </c>
      <c r="C247" s="50" t="s">
        <v>216</v>
      </c>
      <c r="D247" s="50" t="s">
        <v>217</v>
      </c>
      <c r="E247" s="50" t="s">
        <v>6</v>
      </c>
      <c r="F247" s="50" t="s">
        <v>1352</v>
      </c>
      <c r="G247" s="50" t="s">
        <v>622</v>
      </c>
      <c r="H247" s="50" t="s">
        <v>631</v>
      </c>
      <c r="I247" s="50" t="s">
        <v>226</v>
      </c>
      <c r="J247" s="53">
        <v>36000000</v>
      </c>
      <c r="K247" s="53">
        <v>14400000</v>
      </c>
      <c r="L247" s="50" t="s">
        <v>32</v>
      </c>
      <c r="M247" s="50" t="s">
        <v>1363</v>
      </c>
      <c r="N247" s="50" t="s">
        <v>27</v>
      </c>
      <c r="O247" s="71" t="s">
        <v>629</v>
      </c>
      <c r="P247" s="70" t="s">
        <v>639</v>
      </c>
    </row>
    <row r="248" spans="2:20" s="55" customFormat="1" ht="45" customHeight="1" x14ac:dyDescent="0.25">
      <c r="B248" s="49">
        <f t="shared" si="3"/>
        <v>4</v>
      </c>
      <c r="C248" s="50" t="s">
        <v>216</v>
      </c>
      <c r="D248" s="50" t="s">
        <v>217</v>
      </c>
      <c r="E248" s="50" t="s">
        <v>6</v>
      </c>
      <c r="F248" s="50" t="s">
        <v>630</v>
      </c>
      <c r="G248" s="50" t="s">
        <v>622</v>
      </c>
      <c r="H248" s="50" t="s">
        <v>631</v>
      </c>
      <c r="I248" s="50" t="s">
        <v>226</v>
      </c>
      <c r="J248" s="53">
        <v>10000000</v>
      </c>
      <c r="K248" s="53">
        <v>4000000</v>
      </c>
      <c r="L248" s="50" t="s">
        <v>32</v>
      </c>
      <c r="M248" s="50" t="s">
        <v>632</v>
      </c>
      <c r="N248" s="50" t="s">
        <v>27</v>
      </c>
      <c r="O248" s="71" t="s">
        <v>627</v>
      </c>
      <c r="P248" s="70" t="s">
        <v>628</v>
      </c>
    </row>
    <row r="249" spans="2:20" s="55" customFormat="1" ht="45" customHeight="1" x14ac:dyDescent="0.25">
      <c r="B249" s="49">
        <f t="shared" si="3"/>
        <v>5</v>
      </c>
      <c r="C249" s="50" t="s">
        <v>216</v>
      </c>
      <c r="D249" s="50" t="s">
        <v>217</v>
      </c>
      <c r="E249" s="50" t="s">
        <v>6</v>
      </c>
      <c r="F249" s="50" t="s">
        <v>633</v>
      </c>
      <c r="G249" s="50" t="s">
        <v>622</v>
      </c>
      <c r="H249" s="50" t="s">
        <v>139</v>
      </c>
      <c r="I249" s="50" t="s">
        <v>226</v>
      </c>
      <c r="J249" s="53">
        <v>65000000</v>
      </c>
      <c r="K249" s="53">
        <v>26000000</v>
      </c>
      <c r="L249" s="50" t="s">
        <v>32</v>
      </c>
      <c r="M249" s="50" t="s">
        <v>634</v>
      </c>
      <c r="N249" s="50" t="s">
        <v>26</v>
      </c>
      <c r="O249" s="71" t="s">
        <v>629</v>
      </c>
      <c r="P249" s="70" t="s">
        <v>639</v>
      </c>
    </row>
    <row r="250" spans="2:20" s="55" customFormat="1" ht="45" customHeight="1" x14ac:dyDescent="0.25">
      <c r="B250" s="49">
        <f t="shared" si="3"/>
        <v>6</v>
      </c>
      <c r="C250" s="50" t="s">
        <v>216</v>
      </c>
      <c r="D250" s="50" t="s">
        <v>217</v>
      </c>
      <c r="E250" s="50" t="s">
        <v>6</v>
      </c>
      <c r="F250" s="50" t="s">
        <v>637</v>
      </c>
      <c r="G250" s="50" t="s">
        <v>638</v>
      </c>
      <c r="H250" s="50" t="s">
        <v>140</v>
      </c>
      <c r="I250" s="50" t="s">
        <v>226</v>
      </c>
      <c r="J250" s="53">
        <v>10000000</v>
      </c>
      <c r="K250" s="53">
        <v>4000000</v>
      </c>
      <c r="L250" s="50" t="s">
        <v>32</v>
      </c>
      <c r="M250" s="50" t="s">
        <v>623</v>
      </c>
      <c r="N250" s="50" t="s">
        <v>27</v>
      </c>
      <c r="O250" s="71" t="s">
        <v>628</v>
      </c>
      <c r="P250" s="70" t="s">
        <v>629</v>
      </c>
    </row>
    <row r="251" spans="2:20" s="55" customFormat="1" ht="45" customHeight="1" x14ac:dyDescent="0.25">
      <c r="B251" s="49">
        <f t="shared" si="3"/>
        <v>7</v>
      </c>
      <c r="C251" s="50" t="s">
        <v>216</v>
      </c>
      <c r="D251" s="50" t="s">
        <v>217</v>
      </c>
      <c r="E251" s="50" t="s">
        <v>6</v>
      </c>
      <c r="F251" s="50" t="s">
        <v>640</v>
      </c>
      <c r="G251" s="50" t="s">
        <v>638</v>
      </c>
      <c r="H251" s="50" t="s">
        <v>140</v>
      </c>
      <c r="I251" s="50" t="s">
        <v>226</v>
      </c>
      <c r="J251" s="53">
        <v>35000000</v>
      </c>
      <c r="K251" s="53">
        <v>14000000</v>
      </c>
      <c r="L251" s="50" t="s">
        <v>32</v>
      </c>
      <c r="M251" s="50" t="s">
        <v>623</v>
      </c>
      <c r="N251" s="50" t="s">
        <v>27</v>
      </c>
      <c r="O251" s="71" t="s">
        <v>628</v>
      </c>
      <c r="P251" s="70" t="s">
        <v>629</v>
      </c>
    </row>
    <row r="252" spans="2:20" s="55" customFormat="1" ht="45" customHeight="1" x14ac:dyDescent="0.25">
      <c r="B252" s="49">
        <f t="shared" si="3"/>
        <v>8</v>
      </c>
      <c r="C252" s="50" t="s">
        <v>216</v>
      </c>
      <c r="D252" s="50" t="s">
        <v>217</v>
      </c>
      <c r="E252" s="50" t="s">
        <v>6</v>
      </c>
      <c r="F252" s="50" t="s">
        <v>641</v>
      </c>
      <c r="G252" s="50" t="s">
        <v>642</v>
      </c>
      <c r="H252" s="50" t="s">
        <v>643</v>
      </c>
      <c r="I252" s="50" t="s">
        <v>226</v>
      </c>
      <c r="J252" s="53">
        <v>75255448</v>
      </c>
      <c r="K252" s="53">
        <v>30102179</v>
      </c>
      <c r="L252" s="50" t="s">
        <v>32</v>
      </c>
      <c r="M252" s="50" t="s">
        <v>644</v>
      </c>
      <c r="N252" s="50" t="s">
        <v>27</v>
      </c>
      <c r="O252" s="71" t="s">
        <v>625</v>
      </c>
      <c r="P252" s="70" t="s">
        <v>626</v>
      </c>
    </row>
    <row r="253" spans="2:20" s="55" customFormat="1" ht="45" customHeight="1" x14ac:dyDescent="0.25">
      <c r="B253" s="49">
        <f t="shared" si="3"/>
        <v>9</v>
      </c>
      <c r="C253" s="50" t="s">
        <v>216</v>
      </c>
      <c r="D253" s="50" t="s">
        <v>217</v>
      </c>
      <c r="E253" s="50" t="s">
        <v>8</v>
      </c>
      <c r="F253" s="50" t="s">
        <v>1353</v>
      </c>
      <c r="G253" s="50" t="s">
        <v>646</v>
      </c>
      <c r="H253" s="50" t="s">
        <v>647</v>
      </c>
      <c r="I253" s="50" t="s">
        <v>226</v>
      </c>
      <c r="J253" s="53">
        <v>45000000</v>
      </c>
      <c r="K253" s="53">
        <v>18000000</v>
      </c>
      <c r="L253" s="50" t="s">
        <v>32</v>
      </c>
      <c r="M253" s="50" t="s">
        <v>648</v>
      </c>
      <c r="N253" s="50" t="s">
        <v>27</v>
      </c>
      <c r="O253" s="71" t="s">
        <v>628</v>
      </c>
      <c r="P253" s="70" t="s">
        <v>629</v>
      </c>
    </row>
    <row r="254" spans="2:20" s="55" customFormat="1" ht="45" customHeight="1" x14ac:dyDescent="0.25">
      <c r="B254" s="49">
        <f t="shared" si="3"/>
        <v>10</v>
      </c>
      <c r="C254" s="50" t="s">
        <v>216</v>
      </c>
      <c r="D254" s="50" t="s">
        <v>217</v>
      </c>
      <c r="E254" s="50" t="s">
        <v>245</v>
      </c>
      <c r="F254" s="50" t="s">
        <v>650</v>
      </c>
      <c r="G254" s="50" t="s">
        <v>70</v>
      </c>
      <c r="H254" s="50" t="s">
        <v>142</v>
      </c>
      <c r="I254" s="50" t="s">
        <v>226</v>
      </c>
      <c r="J254" s="53">
        <v>97500000</v>
      </c>
      <c r="K254" s="53">
        <v>39000000</v>
      </c>
      <c r="L254" s="50" t="s">
        <v>32</v>
      </c>
      <c r="M254" s="50" t="s">
        <v>278</v>
      </c>
      <c r="N254" s="50" t="s">
        <v>27</v>
      </c>
      <c r="O254" s="71" t="s">
        <v>645</v>
      </c>
      <c r="P254" s="70" t="s">
        <v>624</v>
      </c>
    </row>
    <row r="255" spans="2:20" s="55" customFormat="1" ht="45" customHeight="1" x14ac:dyDescent="0.25">
      <c r="B255" s="49">
        <f t="shared" si="3"/>
        <v>11</v>
      </c>
      <c r="C255" s="50" t="s">
        <v>216</v>
      </c>
      <c r="D255" s="50" t="s">
        <v>217</v>
      </c>
      <c r="E255" s="50" t="s">
        <v>651</v>
      </c>
      <c r="F255" s="50" t="s">
        <v>652</v>
      </c>
      <c r="G255" s="50" t="s">
        <v>653</v>
      </c>
      <c r="H255" s="50" t="s">
        <v>654</v>
      </c>
      <c r="I255" s="50" t="s">
        <v>226</v>
      </c>
      <c r="J255" s="53">
        <v>34633000</v>
      </c>
      <c r="K255" s="53">
        <v>13853200</v>
      </c>
      <c r="L255" s="50" t="s">
        <v>32</v>
      </c>
      <c r="M255" s="50" t="s">
        <v>655</v>
      </c>
      <c r="N255" s="50" t="s">
        <v>27</v>
      </c>
      <c r="O255" s="71" t="s">
        <v>627</v>
      </c>
      <c r="P255" s="70" t="s">
        <v>628</v>
      </c>
    </row>
    <row r="256" spans="2:20" s="55" customFormat="1" ht="45" customHeight="1" x14ac:dyDescent="0.25">
      <c r="B256" s="49">
        <f t="shared" si="3"/>
        <v>12</v>
      </c>
      <c r="C256" s="50" t="s">
        <v>216</v>
      </c>
      <c r="D256" s="50" t="s">
        <v>217</v>
      </c>
      <c r="E256" s="50" t="s">
        <v>428</v>
      </c>
      <c r="F256" s="50" t="s">
        <v>656</v>
      </c>
      <c r="G256" s="50" t="s">
        <v>657</v>
      </c>
      <c r="H256" s="50" t="s">
        <v>658</v>
      </c>
      <c r="I256" s="50" t="s">
        <v>226</v>
      </c>
      <c r="J256" s="53">
        <v>22500000</v>
      </c>
      <c r="K256" s="53">
        <v>9000000</v>
      </c>
      <c r="L256" s="50" t="s">
        <v>32</v>
      </c>
      <c r="M256" s="50" t="s">
        <v>655</v>
      </c>
      <c r="N256" s="50" t="s">
        <v>27</v>
      </c>
      <c r="O256" s="71" t="s">
        <v>626</v>
      </c>
      <c r="P256" s="70" t="s">
        <v>627</v>
      </c>
    </row>
    <row r="257" spans="2:16" s="55" customFormat="1" ht="45" customHeight="1" x14ac:dyDescent="0.25">
      <c r="B257" s="49">
        <f t="shared" si="3"/>
        <v>13</v>
      </c>
      <c r="C257" s="50" t="s">
        <v>216</v>
      </c>
      <c r="D257" s="50" t="s">
        <v>217</v>
      </c>
      <c r="E257" s="50" t="s">
        <v>12</v>
      </c>
      <c r="F257" s="50" t="s">
        <v>1354</v>
      </c>
      <c r="G257" s="50" t="s">
        <v>659</v>
      </c>
      <c r="H257" s="50" t="s">
        <v>151</v>
      </c>
      <c r="I257" s="50" t="s">
        <v>226</v>
      </c>
      <c r="J257" s="53">
        <v>100945321.09</v>
      </c>
      <c r="K257" s="53">
        <v>40378128.43</v>
      </c>
      <c r="L257" s="50" t="s">
        <v>32</v>
      </c>
      <c r="M257" s="50" t="s">
        <v>660</v>
      </c>
      <c r="N257" s="50" t="s">
        <v>27</v>
      </c>
      <c r="O257" s="71" t="s">
        <v>625</v>
      </c>
      <c r="P257" s="70" t="s">
        <v>626</v>
      </c>
    </row>
    <row r="258" spans="2:16" s="55" customFormat="1" ht="45" customHeight="1" x14ac:dyDescent="0.25">
      <c r="B258" s="49">
        <f t="shared" si="3"/>
        <v>14</v>
      </c>
      <c r="C258" s="50" t="s">
        <v>216</v>
      </c>
      <c r="D258" s="50" t="s">
        <v>217</v>
      </c>
      <c r="E258" s="50" t="s">
        <v>10</v>
      </c>
      <c r="F258" s="50" t="s">
        <v>661</v>
      </c>
      <c r="G258" s="50" t="s">
        <v>71</v>
      </c>
      <c r="H258" s="50" t="s">
        <v>153</v>
      </c>
      <c r="I258" s="50" t="s">
        <v>226</v>
      </c>
      <c r="J258" s="53">
        <v>37500175</v>
      </c>
      <c r="K258" s="53">
        <v>15000070</v>
      </c>
      <c r="L258" s="50" t="s">
        <v>32</v>
      </c>
      <c r="M258" s="50" t="s">
        <v>172</v>
      </c>
      <c r="N258" s="50" t="s">
        <v>26</v>
      </c>
      <c r="O258" s="71" t="s">
        <v>636</v>
      </c>
      <c r="P258" s="70" t="s">
        <v>627</v>
      </c>
    </row>
    <row r="259" spans="2:16" s="55" customFormat="1" ht="45" customHeight="1" x14ac:dyDescent="0.25">
      <c r="B259" s="49">
        <f t="shared" si="3"/>
        <v>15</v>
      </c>
      <c r="C259" s="50" t="s">
        <v>216</v>
      </c>
      <c r="D259" s="50" t="s">
        <v>217</v>
      </c>
      <c r="E259" s="50" t="s">
        <v>10</v>
      </c>
      <c r="F259" s="50" t="s">
        <v>662</v>
      </c>
      <c r="G259" s="50" t="s">
        <v>71</v>
      </c>
      <c r="H259" s="50" t="s">
        <v>663</v>
      </c>
      <c r="I259" s="50" t="s">
        <v>226</v>
      </c>
      <c r="J259" s="53">
        <v>31250000</v>
      </c>
      <c r="K259" s="53">
        <v>12500000</v>
      </c>
      <c r="L259" s="50" t="s">
        <v>32</v>
      </c>
      <c r="M259" s="50" t="s">
        <v>664</v>
      </c>
      <c r="N259" s="50" t="s">
        <v>27</v>
      </c>
      <c r="O259" s="71" t="s">
        <v>625</v>
      </c>
      <c r="P259" s="70" t="s">
        <v>626</v>
      </c>
    </row>
    <row r="260" spans="2:16" s="55" customFormat="1" ht="45" customHeight="1" x14ac:dyDescent="0.25">
      <c r="B260" s="49">
        <f t="shared" si="3"/>
        <v>16</v>
      </c>
      <c r="C260" s="50" t="s">
        <v>216</v>
      </c>
      <c r="D260" s="50" t="s">
        <v>217</v>
      </c>
      <c r="E260" s="50" t="s">
        <v>5</v>
      </c>
      <c r="F260" s="50" t="s">
        <v>665</v>
      </c>
      <c r="G260" s="50" t="s">
        <v>72</v>
      </c>
      <c r="H260" s="50" t="s">
        <v>40</v>
      </c>
      <c r="I260" s="50" t="s">
        <v>226</v>
      </c>
      <c r="J260" s="53">
        <v>17208792.362</v>
      </c>
      <c r="K260" s="53">
        <v>6637141.224799999</v>
      </c>
      <c r="L260" s="50" t="s">
        <v>32</v>
      </c>
      <c r="M260" s="50" t="s">
        <v>173</v>
      </c>
      <c r="N260" s="50" t="s">
        <v>27</v>
      </c>
      <c r="O260" s="71" t="s">
        <v>1367</v>
      </c>
      <c r="P260" s="70" t="s">
        <v>1368</v>
      </c>
    </row>
    <row r="261" spans="2:16" s="55" customFormat="1" ht="45" customHeight="1" x14ac:dyDescent="0.25">
      <c r="B261" s="49">
        <f t="shared" si="3"/>
        <v>17</v>
      </c>
      <c r="C261" s="50" t="s">
        <v>216</v>
      </c>
      <c r="D261" s="50" t="s">
        <v>217</v>
      </c>
      <c r="E261" s="50" t="s">
        <v>5</v>
      </c>
      <c r="F261" s="50" t="s">
        <v>666</v>
      </c>
      <c r="G261" s="50" t="s">
        <v>72</v>
      </c>
      <c r="H261" s="50" t="s">
        <v>40</v>
      </c>
      <c r="I261" s="50" t="s">
        <v>226</v>
      </c>
      <c r="J261" s="53">
        <v>36487483.590000004</v>
      </c>
      <c r="K261" s="53">
        <v>14266492.639999999</v>
      </c>
      <c r="L261" s="50" t="s">
        <v>32</v>
      </c>
      <c r="M261" s="50" t="s">
        <v>173</v>
      </c>
      <c r="N261" s="50" t="s">
        <v>27</v>
      </c>
      <c r="O261" s="71" t="s">
        <v>352</v>
      </c>
      <c r="P261" s="70" t="s">
        <v>881</v>
      </c>
    </row>
    <row r="262" spans="2:16" s="55" customFormat="1" ht="45" customHeight="1" x14ac:dyDescent="0.25">
      <c r="B262" s="49">
        <f t="shared" si="3"/>
        <v>18</v>
      </c>
      <c r="C262" s="50" t="s">
        <v>216</v>
      </c>
      <c r="D262" s="50" t="s">
        <v>217</v>
      </c>
      <c r="E262" s="50" t="s">
        <v>5</v>
      </c>
      <c r="F262" s="50" t="s">
        <v>667</v>
      </c>
      <c r="G262" s="50" t="s">
        <v>72</v>
      </c>
      <c r="H262" s="50" t="s">
        <v>40</v>
      </c>
      <c r="I262" s="50" t="s">
        <v>226</v>
      </c>
      <c r="J262" s="53">
        <v>11107969.199999999</v>
      </c>
      <c r="K262" s="53">
        <v>4323187.8</v>
      </c>
      <c r="L262" s="50" t="s">
        <v>32</v>
      </c>
      <c r="M262" s="50" t="s">
        <v>173</v>
      </c>
      <c r="N262" s="50" t="s">
        <v>27</v>
      </c>
      <c r="O262" s="71" t="s">
        <v>626</v>
      </c>
      <c r="P262" s="70" t="s">
        <v>627</v>
      </c>
    </row>
    <row r="263" spans="2:16" s="55" customFormat="1" ht="45" customHeight="1" x14ac:dyDescent="0.25">
      <c r="B263" s="49">
        <f t="shared" si="3"/>
        <v>19</v>
      </c>
      <c r="C263" s="50" t="s">
        <v>216</v>
      </c>
      <c r="D263" s="50" t="s">
        <v>217</v>
      </c>
      <c r="E263" s="50" t="s">
        <v>5</v>
      </c>
      <c r="F263" s="50" t="s">
        <v>668</v>
      </c>
      <c r="G263" s="50" t="s">
        <v>72</v>
      </c>
      <c r="H263" s="50" t="s">
        <v>669</v>
      </c>
      <c r="I263" s="50" t="s">
        <v>226</v>
      </c>
      <c r="J263" s="53">
        <v>41771676.68</v>
      </c>
      <c r="K263" s="53">
        <v>16708670.67</v>
      </c>
      <c r="L263" s="50" t="s">
        <v>32</v>
      </c>
      <c r="M263" s="50" t="s">
        <v>670</v>
      </c>
      <c r="N263" s="50" t="s">
        <v>27</v>
      </c>
      <c r="O263" s="71" t="s">
        <v>624</v>
      </c>
      <c r="P263" s="70" t="s">
        <v>625</v>
      </c>
    </row>
    <row r="264" spans="2:16" s="55" customFormat="1" ht="45" customHeight="1" x14ac:dyDescent="0.25">
      <c r="B264" s="49">
        <f t="shared" si="3"/>
        <v>20</v>
      </c>
      <c r="C264" s="50" t="s">
        <v>216</v>
      </c>
      <c r="D264" s="50" t="s">
        <v>649</v>
      </c>
      <c r="E264" s="50" t="s">
        <v>671</v>
      </c>
      <c r="F264" s="50" t="s">
        <v>672</v>
      </c>
      <c r="G264" s="50" t="s">
        <v>673</v>
      </c>
      <c r="H264" s="50" t="s">
        <v>674</v>
      </c>
      <c r="I264" s="50" t="s">
        <v>226</v>
      </c>
      <c r="J264" s="53">
        <v>404868416.19400001</v>
      </c>
      <c r="K264" s="53">
        <v>161867366.47760001</v>
      </c>
      <c r="L264" s="50" t="s">
        <v>32</v>
      </c>
      <c r="M264" s="50" t="s">
        <v>675</v>
      </c>
      <c r="N264" s="50" t="s">
        <v>27</v>
      </c>
      <c r="O264" s="71" t="s">
        <v>1366</v>
      </c>
      <c r="P264" s="70" t="s">
        <v>1369</v>
      </c>
    </row>
    <row r="265" spans="2:16" s="55" customFormat="1" ht="45" customHeight="1" x14ac:dyDescent="0.25">
      <c r="B265" s="49">
        <f t="shared" si="3"/>
        <v>21</v>
      </c>
      <c r="C265" s="50" t="s">
        <v>216</v>
      </c>
      <c r="D265" s="50" t="s">
        <v>217</v>
      </c>
      <c r="E265" s="50" t="s">
        <v>671</v>
      </c>
      <c r="F265" s="50" t="s">
        <v>676</v>
      </c>
      <c r="G265" s="50" t="s">
        <v>677</v>
      </c>
      <c r="H265" s="50" t="s">
        <v>157</v>
      </c>
      <c r="I265" s="50" t="s">
        <v>226</v>
      </c>
      <c r="J265" s="53">
        <v>22740909</v>
      </c>
      <c r="K265" s="53">
        <v>9096363</v>
      </c>
      <c r="L265" s="50" t="s">
        <v>32</v>
      </c>
      <c r="M265" s="50" t="s">
        <v>678</v>
      </c>
      <c r="N265" s="50" t="s">
        <v>27</v>
      </c>
      <c r="O265" s="71" t="s">
        <v>1366</v>
      </c>
      <c r="P265" s="70" t="s">
        <v>1369</v>
      </c>
    </row>
    <row r="266" spans="2:16" s="55" customFormat="1" ht="45" customHeight="1" x14ac:dyDescent="0.25">
      <c r="B266" s="49">
        <f t="shared" si="3"/>
        <v>22</v>
      </c>
      <c r="C266" s="50" t="s">
        <v>216</v>
      </c>
      <c r="D266" s="50" t="s">
        <v>217</v>
      </c>
      <c r="E266" s="50" t="s">
        <v>651</v>
      </c>
      <c r="F266" s="50" t="s">
        <v>1355</v>
      </c>
      <c r="G266" s="50" t="s">
        <v>653</v>
      </c>
      <c r="H266" s="50" t="s">
        <v>1361</v>
      </c>
      <c r="I266" s="50" t="s">
        <v>226</v>
      </c>
      <c r="J266" s="53">
        <v>20000000</v>
      </c>
      <c r="K266" s="53">
        <v>8000000</v>
      </c>
      <c r="L266" s="50" t="s">
        <v>32</v>
      </c>
      <c r="M266" s="50" t="s">
        <v>1364</v>
      </c>
      <c r="N266" s="50" t="s">
        <v>26</v>
      </c>
      <c r="O266" s="71" t="s">
        <v>635</v>
      </c>
      <c r="P266" s="70" t="s">
        <v>636</v>
      </c>
    </row>
    <row r="267" spans="2:16" s="55" customFormat="1" ht="45" customHeight="1" x14ac:dyDescent="0.25">
      <c r="B267" s="49">
        <f t="shared" si="3"/>
        <v>23</v>
      </c>
      <c r="C267" s="50" t="s">
        <v>216</v>
      </c>
      <c r="D267" s="50" t="s">
        <v>217</v>
      </c>
      <c r="E267" s="50" t="s">
        <v>1349</v>
      </c>
      <c r="F267" s="50" t="s">
        <v>1356</v>
      </c>
      <c r="G267" s="50" t="s">
        <v>659</v>
      </c>
      <c r="H267" s="50" t="s">
        <v>1361</v>
      </c>
      <c r="I267" s="50" t="s">
        <v>226</v>
      </c>
      <c r="J267" s="53">
        <v>49654678.909999996</v>
      </c>
      <c r="K267" s="53">
        <v>19861871.57</v>
      </c>
      <c r="L267" s="50" t="s">
        <v>32</v>
      </c>
      <c r="M267" s="50" t="s">
        <v>1365</v>
      </c>
      <c r="N267" s="50" t="s">
        <v>26</v>
      </c>
      <c r="O267" s="71" t="s">
        <v>635</v>
      </c>
      <c r="P267" s="70" t="s">
        <v>636</v>
      </c>
    </row>
    <row r="268" spans="2:16" s="55" customFormat="1" ht="45" customHeight="1" x14ac:dyDescent="0.25">
      <c r="B268" s="49">
        <f t="shared" si="3"/>
        <v>24</v>
      </c>
      <c r="C268" s="50" t="s">
        <v>216</v>
      </c>
      <c r="D268" s="50" t="s">
        <v>649</v>
      </c>
      <c r="E268" s="50" t="s">
        <v>5</v>
      </c>
      <c r="F268" s="50" t="s">
        <v>1357</v>
      </c>
      <c r="G268" s="50" t="s">
        <v>72</v>
      </c>
      <c r="H268" s="50" t="s">
        <v>40</v>
      </c>
      <c r="I268" s="50" t="s">
        <v>226</v>
      </c>
      <c r="J268" s="53">
        <v>4715116.4380000001</v>
      </c>
      <c r="K268" s="53">
        <v>1886046.5752000001</v>
      </c>
      <c r="L268" s="50" t="s">
        <v>32</v>
      </c>
      <c r="M268" s="50" t="s">
        <v>173</v>
      </c>
      <c r="N268" s="50" t="s">
        <v>26</v>
      </c>
      <c r="O268" s="71" t="s">
        <v>635</v>
      </c>
      <c r="P268" s="70" t="s">
        <v>636</v>
      </c>
    </row>
    <row r="269" spans="2:16" s="55" customFormat="1" ht="45" customHeight="1" x14ac:dyDescent="0.25">
      <c r="B269" s="49">
        <f t="shared" si="3"/>
        <v>25</v>
      </c>
      <c r="C269" s="50" t="s">
        <v>216</v>
      </c>
      <c r="D269" s="50" t="s">
        <v>217</v>
      </c>
      <c r="E269" s="50" t="s">
        <v>5</v>
      </c>
      <c r="F269" s="50" t="s">
        <v>1358</v>
      </c>
      <c r="G269" s="50" t="s">
        <v>72</v>
      </c>
      <c r="H269" s="50" t="s">
        <v>40</v>
      </c>
      <c r="I269" s="50" t="s">
        <v>226</v>
      </c>
      <c r="J269" s="53">
        <v>5244394.41</v>
      </c>
      <c r="K269" s="53">
        <v>2097757.7599999998</v>
      </c>
      <c r="L269" s="50" t="s">
        <v>32</v>
      </c>
      <c r="M269" s="50" t="s">
        <v>173</v>
      </c>
      <c r="N269" s="50" t="s">
        <v>26</v>
      </c>
      <c r="O269" s="71" t="s">
        <v>635</v>
      </c>
      <c r="P269" s="70" t="s">
        <v>636</v>
      </c>
    </row>
    <row r="270" spans="2:16" s="55" customFormat="1" ht="45" customHeight="1" x14ac:dyDescent="0.25">
      <c r="B270" s="49">
        <f t="shared" si="3"/>
        <v>26</v>
      </c>
      <c r="C270" s="50" t="s">
        <v>216</v>
      </c>
      <c r="D270" s="50" t="s">
        <v>217</v>
      </c>
      <c r="E270" s="50" t="s">
        <v>5</v>
      </c>
      <c r="F270" s="50" t="s">
        <v>1359</v>
      </c>
      <c r="G270" s="50" t="s">
        <v>72</v>
      </c>
      <c r="H270" s="50" t="s">
        <v>669</v>
      </c>
      <c r="I270" s="50" t="s">
        <v>226</v>
      </c>
      <c r="J270" s="53">
        <v>5728323.3200000003</v>
      </c>
      <c r="K270" s="53">
        <v>2291329.33</v>
      </c>
      <c r="L270" s="50" t="s">
        <v>32</v>
      </c>
      <c r="M270" s="50" t="s">
        <v>358</v>
      </c>
      <c r="N270" s="50" t="s">
        <v>26</v>
      </c>
      <c r="O270" s="71" t="s">
        <v>635</v>
      </c>
      <c r="P270" s="70" t="s">
        <v>636</v>
      </c>
    </row>
    <row r="271" spans="2:16" s="55" customFormat="1" ht="45" customHeight="1" x14ac:dyDescent="0.25">
      <c r="B271" s="49">
        <f t="shared" si="3"/>
        <v>27</v>
      </c>
      <c r="C271" s="50" t="s">
        <v>216</v>
      </c>
      <c r="D271" s="50" t="s">
        <v>217</v>
      </c>
      <c r="E271" s="50" t="s">
        <v>1350</v>
      </c>
      <c r="F271" s="50" t="s">
        <v>1360</v>
      </c>
      <c r="G271" s="50" t="s">
        <v>673</v>
      </c>
      <c r="H271" s="50" t="s">
        <v>1362</v>
      </c>
      <c r="I271" s="50" t="s">
        <v>226</v>
      </c>
      <c r="J271" s="53">
        <v>2186497.8059999999</v>
      </c>
      <c r="K271" s="53">
        <v>874599.12239999999</v>
      </c>
      <c r="L271" s="50" t="s">
        <v>32</v>
      </c>
      <c r="M271" s="50" t="s">
        <v>675</v>
      </c>
      <c r="N271" s="50" t="s">
        <v>26</v>
      </c>
      <c r="O271" s="71" t="s">
        <v>635</v>
      </c>
      <c r="P271" s="70" t="s">
        <v>636</v>
      </c>
    </row>
    <row r="272" spans="2:16" s="58" customFormat="1" ht="45" customHeight="1" x14ac:dyDescent="0.25">
      <c r="B272" s="138">
        <v>27</v>
      </c>
      <c r="C272" s="20" t="s">
        <v>216</v>
      </c>
      <c r="D272" s="20" t="s">
        <v>205</v>
      </c>
      <c r="E272" s="20" t="s">
        <v>1476</v>
      </c>
      <c r="F272" s="20"/>
      <c r="G272" s="20"/>
      <c r="H272" s="20"/>
      <c r="I272" s="20"/>
      <c r="J272" s="139">
        <f>SUM(J245:J271)</f>
        <v>1287298202.0000002</v>
      </c>
      <c r="K272" s="139">
        <f>SUM(K245:K271)</f>
        <v>514144403.60000002</v>
      </c>
      <c r="L272" s="20"/>
      <c r="M272" s="20"/>
      <c r="N272" s="20"/>
      <c r="O272" s="78"/>
      <c r="P272" s="79"/>
    </row>
    <row r="273" spans="2:16" s="55" customFormat="1" ht="45" customHeight="1" x14ac:dyDescent="0.25">
      <c r="B273" s="49">
        <v>1</v>
      </c>
      <c r="C273" s="63" t="s">
        <v>218</v>
      </c>
      <c r="D273" s="64" t="s">
        <v>219</v>
      </c>
      <c r="E273" s="63" t="s">
        <v>6</v>
      </c>
      <c r="F273" s="63" t="s">
        <v>888</v>
      </c>
      <c r="G273" s="63" t="s">
        <v>47</v>
      </c>
      <c r="H273" s="50" t="s">
        <v>198</v>
      </c>
      <c r="I273" s="65" t="s">
        <v>174</v>
      </c>
      <c r="J273" s="66">
        <v>49306292.941176474</v>
      </c>
      <c r="K273" s="66">
        <v>41910349</v>
      </c>
      <c r="L273" s="37" t="s">
        <v>45</v>
      </c>
      <c r="M273" s="38" t="s">
        <v>175</v>
      </c>
      <c r="N273" s="63" t="s">
        <v>50</v>
      </c>
      <c r="O273" s="67">
        <v>45418</v>
      </c>
      <c r="P273" s="67" t="s">
        <v>227</v>
      </c>
    </row>
    <row r="274" spans="2:16" s="55" customFormat="1" ht="45" customHeight="1" x14ac:dyDescent="0.25">
      <c r="B274" s="49">
        <f>B273+1</f>
        <v>2</v>
      </c>
      <c r="C274" s="63" t="s">
        <v>218</v>
      </c>
      <c r="D274" s="64" t="s">
        <v>219</v>
      </c>
      <c r="E274" s="63" t="s">
        <v>6</v>
      </c>
      <c r="F274" s="63" t="s">
        <v>325</v>
      </c>
      <c r="G274" s="63" t="s">
        <v>889</v>
      </c>
      <c r="H274" s="50" t="s">
        <v>198</v>
      </c>
      <c r="I274" s="65" t="s">
        <v>174</v>
      </c>
      <c r="J274" s="66">
        <v>12326573.235294119</v>
      </c>
      <c r="K274" s="66">
        <v>10477587.25</v>
      </c>
      <c r="L274" s="37" t="s">
        <v>45</v>
      </c>
      <c r="M274" s="38" t="s">
        <v>175</v>
      </c>
      <c r="N274" s="63" t="s">
        <v>50</v>
      </c>
      <c r="O274" s="67" t="s">
        <v>228</v>
      </c>
      <c r="P274" s="67" t="s">
        <v>228</v>
      </c>
    </row>
    <row r="275" spans="2:16" s="55" customFormat="1" ht="45" customHeight="1" x14ac:dyDescent="0.25">
      <c r="B275" s="49">
        <f t="shared" ref="B275:B338" si="4">B274+1</f>
        <v>3</v>
      </c>
      <c r="C275" s="63" t="s">
        <v>218</v>
      </c>
      <c r="D275" s="64" t="s">
        <v>219</v>
      </c>
      <c r="E275" s="63" t="s">
        <v>6</v>
      </c>
      <c r="F275" s="63" t="s">
        <v>890</v>
      </c>
      <c r="G275" s="63" t="s">
        <v>891</v>
      </c>
      <c r="H275" s="50" t="s">
        <v>198</v>
      </c>
      <c r="I275" s="65" t="s">
        <v>174</v>
      </c>
      <c r="J275" s="66">
        <v>21000000</v>
      </c>
      <c r="K275" s="66">
        <v>17850000</v>
      </c>
      <c r="L275" s="37" t="s">
        <v>45</v>
      </c>
      <c r="M275" s="38" t="s">
        <v>892</v>
      </c>
      <c r="N275" s="63" t="s">
        <v>50</v>
      </c>
      <c r="O275" s="67" t="s">
        <v>229</v>
      </c>
      <c r="P275" s="67" t="s">
        <v>229</v>
      </c>
    </row>
    <row r="276" spans="2:16" s="55" customFormat="1" ht="45" customHeight="1" x14ac:dyDescent="0.25">
      <c r="B276" s="49">
        <f t="shared" si="4"/>
        <v>4</v>
      </c>
      <c r="C276" s="63" t="s">
        <v>218</v>
      </c>
      <c r="D276" s="64" t="s">
        <v>219</v>
      </c>
      <c r="E276" s="63" t="s">
        <v>6</v>
      </c>
      <c r="F276" s="63" t="s">
        <v>893</v>
      </c>
      <c r="G276" s="63" t="s">
        <v>894</v>
      </c>
      <c r="H276" s="50" t="s">
        <v>198</v>
      </c>
      <c r="I276" s="65" t="s">
        <v>174</v>
      </c>
      <c r="J276" s="66">
        <v>43500000</v>
      </c>
      <c r="K276" s="66">
        <v>36975000</v>
      </c>
      <c r="L276" s="37" t="s">
        <v>45</v>
      </c>
      <c r="M276" s="38" t="s">
        <v>895</v>
      </c>
      <c r="N276" s="63" t="s">
        <v>50</v>
      </c>
      <c r="O276" s="67" t="s">
        <v>227</v>
      </c>
      <c r="P276" s="67" t="s">
        <v>228</v>
      </c>
    </row>
    <row r="277" spans="2:16" s="55" customFormat="1" ht="45" customHeight="1" x14ac:dyDescent="0.25">
      <c r="B277" s="49">
        <f t="shared" si="4"/>
        <v>5</v>
      </c>
      <c r="C277" s="63" t="s">
        <v>218</v>
      </c>
      <c r="D277" s="64" t="s">
        <v>219</v>
      </c>
      <c r="E277" s="63" t="s">
        <v>60</v>
      </c>
      <c r="F277" s="63" t="s">
        <v>896</v>
      </c>
      <c r="G277" s="63" t="s">
        <v>897</v>
      </c>
      <c r="H277" s="50" t="s">
        <v>198</v>
      </c>
      <c r="I277" s="65" t="s">
        <v>174</v>
      </c>
      <c r="J277" s="66">
        <v>24706450</v>
      </c>
      <c r="K277" s="66">
        <v>21000482.5</v>
      </c>
      <c r="L277" s="37" t="s">
        <v>45</v>
      </c>
      <c r="M277" s="38" t="s">
        <v>898</v>
      </c>
      <c r="N277" s="63" t="s">
        <v>177</v>
      </c>
      <c r="O277" s="67">
        <v>45418</v>
      </c>
      <c r="P277" s="67" t="s">
        <v>227</v>
      </c>
    </row>
    <row r="278" spans="2:16" s="55" customFormat="1" ht="45" customHeight="1" x14ac:dyDescent="0.25">
      <c r="B278" s="49">
        <f t="shared" si="4"/>
        <v>6</v>
      </c>
      <c r="C278" s="63" t="s">
        <v>218</v>
      </c>
      <c r="D278" s="64" t="s">
        <v>219</v>
      </c>
      <c r="E278" s="63" t="s">
        <v>60</v>
      </c>
      <c r="F278" s="63" t="s">
        <v>899</v>
      </c>
      <c r="G278" s="63" t="s">
        <v>900</v>
      </c>
      <c r="H278" s="50" t="s">
        <v>198</v>
      </c>
      <c r="I278" s="65" t="s">
        <v>174</v>
      </c>
      <c r="J278" s="66">
        <v>15564815</v>
      </c>
      <c r="K278" s="66">
        <v>13230092.75</v>
      </c>
      <c r="L278" s="37" t="s">
        <v>45</v>
      </c>
      <c r="M278" s="38" t="s">
        <v>901</v>
      </c>
      <c r="N278" s="63" t="s">
        <v>902</v>
      </c>
      <c r="O278" s="67" t="s">
        <v>228</v>
      </c>
      <c r="P278" s="67" t="s">
        <v>228</v>
      </c>
    </row>
    <row r="279" spans="2:16" s="55" customFormat="1" ht="45" customHeight="1" x14ac:dyDescent="0.25">
      <c r="B279" s="49">
        <f t="shared" si="4"/>
        <v>7</v>
      </c>
      <c r="C279" s="63" t="s">
        <v>218</v>
      </c>
      <c r="D279" s="64" t="s">
        <v>219</v>
      </c>
      <c r="E279" s="63" t="s">
        <v>60</v>
      </c>
      <c r="F279" s="63" t="s">
        <v>904</v>
      </c>
      <c r="G279" s="63" t="s">
        <v>905</v>
      </c>
      <c r="H279" s="50" t="s">
        <v>198</v>
      </c>
      <c r="I279" s="65" t="s">
        <v>174</v>
      </c>
      <c r="J279" s="66">
        <v>6670635</v>
      </c>
      <c r="K279" s="66">
        <v>5670039.75</v>
      </c>
      <c r="L279" s="37" t="s">
        <v>45</v>
      </c>
      <c r="M279" s="38" t="s">
        <v>906</v>
      </c>
      <c r="N279" s="63" t="s">
        <v>902</v>
      </c>
      <c r="O279" s="67" t="s">
        <v>229</v>
      </c>
      <c r="P279" s="67" t="s">
        <v>229</v>
      </c>
    </row>
    <row r="280" spans="2:16" s="55" customFormat="1" ht="45" customHeight="1" x14ac:dyDescent="0.25">
      <c r="B280" s="49">
        <f t="shared" si="4"/>
        <v>8</v>
      </c>
      <c r="C280" s="63" t="s">
        <v>218</v>
      </c>
      <c r="D280" s="64" t="s">
        <v>219</v>
      </c>
      <c r="E280" s="63" t="s">
        <v>60</v>
      </c>
      <c r="F280" s="63" t="s">
        <v>907</v>
      </c>
      <c r="G280" s="63" t="s">
        <v>908</v>
      </c>
      <c r="H280" s="50" t="s">
        <v>198</v>
      </c>
      <c r="I280" s="65" t="s">
        <v>174</v>
      </c>
      <c r="J280" s="66">
        <v>16650900</v>
      </c>
      <c r="K280" s="66">
        <v>14153265</v>
      </c>
      <c r="L280" s="37" t="s">
        <v>45</v>
      </c>
      <c r="M280" s="38" t="s">
        <v>48</v>
      </c>
      <c r="N280" s="63" t="s">
        <v>177</v>
      </c>
      <c r="O280" s="67" t="s">
        <v>229</v>
      </c>
      <c r="P280" s="67" t="s">
        <v>230</v>
      </c>
    </row>
    <row r="281" spans="2:16" s="55" customFormat="1" ht="45" customHeight="1" x14ac:dyDescent="0.25">
      <c r="B281" s="49">
        <f t="shared" si="4"/>
        <v>9</v>
      </c>
      <c r="C281" s="63" t="s">
        <v>218</v>
      </c>
      <c r="D281" s="64" t="s">
        <v>219</v>
      </c>
      <c r="E281" s="63" t="s">
        <v>909</v>
      </c>
      <c r="F281" s="63" t="s">
        <v>910</v>
      </c>
      <c r="G281" s="63" t="s">
        <v>911</v>
      </c>
      <c r="H281" s="50" t="s">
        <v>198</v>
      </c>
      <c r="I281" s="65" t="s">
        <v>174</v>
      </c>
      <c r="J281" s="66">
        <v>62525778</v>
      </c>
      <c r="K281" s="66">
        <v>53146911.299999997</v>
      </c>
      <c r="L281" s="37" t="s">
        <v>45</v>
      </c>
      <c r="M281" s="38" t="s">
        <v>912</v>
      </c>
      <c r="N281" s="63" t="s">
        <v>176</v>
      </c>
      <c r="O281" s="67" t="s">
        <v>227</v>
      </c>
      <c r="P281" s="67" t="s">
        <v>228</v>
      </c>
    </row>
    <row r="282" spans="2:16" s="55" customFormat="1" ht="45" customHeight="1" x14ac:dyDescent="0.25">
      <c r="B282" s="49">
        <f t="shared" si="4"/>
        <v>10</v>
      </c>
      <c r="C282" s="63" t="s">
        <v>218</v>
      </c>
      <c r="D282" s="64" t="s">
        <v>219</v>
      </c>
      <c r="E282" s="63" t="s">
        <v>909</v>
      </c>
      <c r="F282" s="63" t="s">
        <v>913</v>
      </c>
      <c r="G282" s="63" t="s">
        <v>914</v>
      </c>
      <c r="H282" s="50" t="s">
        <v>198</v>
      </c>
      <c r="I282" s="65" t="s">
        <v>174</v>
      </c>
      <c r="J282" s="66">
        <v>51550000</v>
      </c>
      <c r="K282" s="66">
        <v>43817500</v>
      </c>
      <c r="L282" s="37" t="s">
        <v>45</v>
      </c>
      <c r="M282" s="38" t="s">
        <v>915</v>
      </c>
      <c r="N282" s="63" t="s">
        <v>177</v>
      </c>
      <c r="O282" s="67" t="s">
        <v>228</v>
      </c>
      <c r="P282" s="67" t="s">
        <v>228</v>
      </c>
    </row>
    <row r="283" spans="2:16" s="55" customFormat="1" ht="45" customHeight="1" x14ac:dyDescent="0.25">
      <c r="B283" s="49">
        <f t="shared" si="4"/>
        <v>11</v>
      </c>
      <c r="C283" s="63" t="s">
        <v>218</v>
      </c>
      <c r="D283" s="64" t="s">
        <v>219</v>
      </c>
      <c r="E283" s="63" t="s">
        <v>909</v>
      </c>
      <c r="F283" s="63" t="s">
        <v>916</v>
      </c>
      <c r="G283" s="63" t="s">
        <v>917</v>
      </c>
      <c r="H283" s="50" t="s">
        <v>198</v>
      </c>
      <c r="I283" s="65" t="s">
        <v>174</v>
      </c>
      <c r="J283" s="66">
        <v>18505800</v>
      </c>
      <c r="K283" s="66">
        <v>15729930</v>
      </c>
      <c r="L283" s="37" t="s">
        <v>45</v>
      </c>
      <c r="M283" s="38" t="s">
        <v>915</v>
      </c>
      <c r="N283" s="63" t="s">
        <v>177</v>
      </c>
      <c r="O283" s="67" t="s">
        <v>229</v>
      </c>
      <c r="P283" s="67" t="s">
        <v>229</v>
      </c>
    </row>
    <row r="284" spans="2:16" s="55" customFormat="1" ht="45" customHeight="1" x14ac:dyDescent="0.25">
      <c r="B284" s="49">
        <f t="shared" si="4"/>
        <v>12</v>
      </c>
      <c r="C284" s="63" t="s">
        <v>218</v>
      </c>
      <c r="D284" s="64" t="s">
        <v>219</v>
      </c>
      <c r="E284" s="63" t="s">
        <v>918</v>
      </c>
      <c r="F284" s="63" t="s">
        <v>919</v>
      </c>
      <c r="G284" s="63" t="s">
        <v>920</v>
      </c>
      <c r="H284" s="50" t="s">
        <v>198</v>
      </c>
      <c r="I284" s="65" t="s">
        <v>174</v>
      </c>
      <c r="J284" s="66">
        <v>30000000</v>
      </c>
      <c r="K284" s="66">
        <v>25500000</v>
      </c>
      <c r="L284" s="37" t="s">
        <v>45</v>
      </c>
      <c r="M284" s="38" t="s">
        <v>921</v>
      </c>
      <c r="N284" s="63" t="s">
        <v>177</v>
      </c>
      <c r="O284" s="67" t="s">
        <v>229</v>
      </c>
      <c r="P284" s="67" t="s">
        <v>230</v>
      </c>
    </row>
    <row r="285" spans="2:16" s="55" customFormat="1" ht="45" customHeight="1" x14ac:dyDescent="0.25">
      <c r="B285" s="49">
        <f t="shared" si="4"/>
        <v>13</v>
      </c>
      <c r="C285" s="63" t="s">
        <v>218</v>
      </c>
      <c r="D285" s="64" t="s">
        <v>219</v>
      </c>
      <c r="E285" s="63" t="s">
        <v>6</v>
      </c>
      <c r="F285" s="63" t="s">
        <v>922</v>
      </c>
      <c r="G285" s="63" t="s">
        <v>280</v>
      </c>
      <c r="H285" s="50" t="s">
        <v>198</v>
      </c>
      <c r="I285" s="65" t="s">
        <v>279</v>
      </c>
      <c r="J285" s="66">
        <v>48252123</v>
      </c>
      <c r="K285" s="66">
        <v>41014304.549999997</v>
      </c>
      <c r="L285" s="37" t="s">
        <v>45</v>
      </c>
      <c r="M285" s="38" t="s">
        <v>175</v>
      </c>
      <c r="N285" s="63" t="s">
        <v>50</v>
      </c>
      <c r="O285" s="67">
        <v>45418</v>
      </c>
      <c r="P285" s="67" t="s">
        <v>227</v>
      </c>
    </row>
    <row r="286" spans="2:16" s="55" customFormat="1" ht="45" customHeight="1" x14ac:dyDescent="0.25">
      <c r="B286" s="49">
        <f t="shared" si="4"/>
        <v>14</v>
      </c>
      <c r="C286" s="63" t="s">
        <v>218</v>
      </c>
      <c r="D286" s="64" t="s">
        <v>219</v>
      </c>
      <c r="E286" s="63" t="s">
        <v>6</v>
      </c>
      <c r="F286" s="63" t="s">
        <v>326</v>
      </c>
      <c r="G286" s="63" t="s">
        <v>923</v>
      </c>
      <c r="H286" s="50" t="s">
        <v>198</v>
      </c>
      <c r="I286" s="65" t="s">
        <v>279</v>
      </c>
      <c r="J286" s="66">
        <v>12063030.882352941</v>
      </c>
      <c r="K286" s="66">
        <v>10253576.25</v>
      </c>
      <c r="L286" s="37" t="s">
        <v>45</v>
      </c>
      <c r="M286" s="38" t="s">
        <v>175</v>
      </c>
      <c r="N286" s="63" t="s">
        <v>50</v>
      </c>
      <c r="O286" s="67" t="s">
        <v>228</v>
      </c>
      <c r="P286" s="67" t="s">
        <v>228</v>
      </c>
    </row>
    <row r="287" spans="2:16" s="55" customFormat="1" ht="45" customHeight="1" x14ac:dyDescent="0.25">
      <c r="B287" s="49">
        <f t="shared" si="4"/>
        <v>15</v>
      </c>
      <c r="C287" s="63" t="s">
        <v>218</v>
      </c>
      <c r="D287" s="64" t="s">
        <v>219</v>
      </c>
      <c r="E287" s="63" t="s">
        <v>6</v>
      </c>
      <c r="F287" s="63" t="s">
        <v>924</v>
      </c>
      <c r="G287" s="63" t="s">
        <v>925</v>
      </c>
      <c r="H287" s="50" t="s">
        <v>198</v>
      </c>
      <c r="I287" s="65" t="s">
        <v>279</v>
      </c>
      <c r="J287" s="66">
        <v>21000000</v>
      </c>
      <c r="K287" s="66">
        <v>17850000</v>
      </c>
      <c r="L287" s="37" t="s">
        <v>45</v>
      </c>
      <c r="M287" s="38" t="s">
        <v>892</v>
      </c>
      <c r="N287" s="63" t="s">
        <v>50</v>
      </c>
      <c r="O287" s="67" t="s">
        <v>229</v>
      </c>
      <c r="P287" s="67" t="s">
        <v>229</v>
      </c>
    </row>
    <row r="288" spans="2:16" s="55" customFormat="1" ht="45" customHeight="1" x14ac:dyDescent="0.25">
      <c r="B288" s="49">
        <f t="shared" si="4"/>
        <v>16</v>
      </c>
      <c r="C288" s="63" t="s">
        <v>218</v>
      </c>
      <c r="D288" s="64" t="s">
        <v>219</v>
      </c>
      <c r="E288" s="63" t="s">
        <v>6</v>
      </c>
      <c r="F288" s="63" t="s">
        <v>926</v>
      </c>
      <c r="G288" s="63" t="s">
        <v>927</v>
      </c>
      <c r="H288" s="50" t="s">
        <v>198</v>
      </c>
      <c r="I288" s="65" t="s">
        <v>279</v>
      </c>
      <c r="J288" s="66">
        <v>42000000</v>
      </c>
      <c r="K288" s="66">
        <v>35700000</v>
      </c>
      <c r="L288" s="37" t="s">
        <v>45</v>
      </c>
      <c r="M288" s="38" t="s">
        <v>895</v>
      </c>
      <c r="N288" s="63" t="s">
        <v>50</v>
      </c>
      <c r="O288" s="67" t="s">
        <v>227</v>
      </c>
      <c r="P288" s="67" t="s">
        <v>228</v>
      </c>
    </row>
    <row r="289" spans="2:16" s="55" customFormat="1" ht="45" customHeight="1" x14ac:dyDescent="0.25">
      <c r="B289" s="49">
        <f t="shared" si="4"/>
        <v>17</v>
      </c>
      <c r="C289" s="63" t="s">
        <v>218</v>
      </c>
      <c r="D289" s="64" t="s">
        <v>219</v>
      </c>
      <c r="E289" s="63" t="s">
        <v>60</v>
      </c>
      <c r="F289" s="63" t="s">
        <v>928</v>
      </c>
      <c r="G289" s="63" t="s">
        <v>929</v>
      </c>
      <c r="H289" s="50" t="s">
        <v>198</v>
      </c>
      <c r="I289" s="65" t="s">
        <v>279</v>
      </c>
      <c r="J289" s="66">
        <v>23975850</v>
      </c>
      <c r="K289" s="66">
        <v>20379472.5</v>
      </c>
      <c r="L289" s="37" t="s">
        <v>45</v>
      </c>
      <c r="M289" s="38" t="s">
        <v>898</v>
      </c>
      <c r="N289" s="63" t="s">
        <v>177</v>
      </c>
      <c r="O289" s="67">
        <v>45418</v>
      </c>
      <c r="P289" s="67" t="s">
        <v>227</v>
      </c>
    </row>
    <row r="290" spans="2:16" s="55" customFormat="1" ht="45" customHeight="1" x14ac:dyDescent="0.25">
      <c r="B290" s="49">
        <f t="shared" si="4"/>
        <v>18</v>
      </c>
      <c r="C290" s="63" t="s">
        <v>218</v>
      </c>
      <c r="D290" s="64" t="s">
        <v>219</v>
      </c>
      <c r="E290" s="63" t="s">
        <v>60</v>
      </c>
      <c r="F290" s="63" t="s">
        <v>930</v>
      </c>
      <c r="G290" s="63" t="s">
        <v>900</v>
      </c>
      <c r="H290" s="50" t="s">
        <v>198</v>
      </c>
      <c r="I290" s="65" t="s">
        <v>279</v>
      </c>
      <c r="J290" s="66">
        <v>15053395</v>
      </c>
      <c r="K290" s="66">
        <v>12795385.75</v>
      </c>
      <c r="L290" s="37" t="s">
        <v>45</v>
      </c>
      <c r="M290" s="38" t="s">
        <v>901</v>
      </c>
      <c r="N290" s="63" t="s">
        <v>902</v>
      </c>
      <c r="O290" s="67" t="s">
        <v>228</v>
      </c>
      <c r="P290" s="67" t="s">
        <v>228</v>
      </c>
    </row>
    <row r="291" spans="2:16" s="55" customFormat="1" ht="45" customHeight="1" x14ac:dyDescent="0.25">
      <c r="B291" s="49">
        <f t="shared" si="4"/>
        <v>19</v>
      </c>
      <c r="C291" s="63" t="s">
        <v>218</v>
      </c>
      <c r="D291" s="64" t="s">
        <v>219</v>
      </c>
      <c r="E291" s="63" t="s">
        <v>60</v>
      </c>
      <c r="F291" s="63" t="s">
        <v>931</v>
      </c>
      <c r="G291" s="63" t="s">
        <v>905</v>
      </c>
      <c r="H291" s="50" t="s">
        <v>198</v>
      </c>
      <c r="I291" s="65" t="s">
        <v>279</v>
      </c>
      <c r="J291" s="66">
        <v>6451455</v>
      </c>
      <c r="K291" s="66">
        <v>5483736.75</v>
      </c>
      <c r="L291" s="37" t="s">
        <v>45</v>
      </c>
      <c r="M291" s="38" t="s">
        <v>906</v>
      </c>
      <c r="N291" s="63" t="s">
        <v>902</v>
      </c>
      <c r="O291" s="67" t="s">
        <v>229</v>
      </c>
      <c r="P291" s="67" t="s">
        <v>229</v>
      </c>
    </row>
    <row r="292" spans="2:16" s="55" customFormat="1" ht="45" customHeight="1" x14ac:dyDescent="0.25">
      <c r="B292" s="49">
        <f t="shared" si="4"/>
        <v>20</v>
      </c>
      <c r="C292" s="63" t="s">
        <v>218</v>
      </c>
      <c r="D292" s="64" t="s">
        <v>219</v>
      </c>
      <c r="E292" s="63" t="s">
        <v>60</v>
      </c>
      <c r="F292" s="63" t="s">
        <v>932</v>
      </c>
      <c r="G292" s="63" t="s">
        <v>908</v>
      </c>
      <c r="H292" s="50" t="s">
        <v>198</v>
      </c>
      <c r="I292" s="65" t="s">
        <v>279</v>
      </c>
      <c r="J292" s="66">
        <v>16650900</v>
      </c>
      <c r="K292" s="66">
        <v>14153265</v>
      </c>
      <c r="L292" s="37" t="s">
        <v>45</v>
      </c>
      <c r="M292" s="38" t="s">
        <v>48</v>
      </c>
      <c r="N292" s="63" t="s">
        <v>177</v>
      </c>
      <c r="O292" s="67" t="s">
        <v>229</v>
      </c>
      <c r="P292" s="67" t="s">
        <v>230</v>
      </c>
    </row>
    <row r="293" spans="2:16" s="55" customFormat="1" ht="45" customHeight="1" x14ac:dyDescent="0.25">
      <c r="B293" s="49">
        <f t="shared" si="4"/>
        <v>21</v>
      </c>
      <c r="C293" s="63" t="s">
        <v>218</v>
      </c>
      <c r="D293" s="64" t="s">
        <v>219</v>
      </c>
      <c r="E293" s="63" t="s">
        <v>909</v>
      </c>
      <c r="F293" s="63" t="s">
        <v>933</v>
      </c>
      <c r="G293" s="63" t="s">
        <v>911</v>
      </c>
      <c r="H293" s="50" t="s">
        <v>198</v>
      </c>
      <c r="I293" s="65" t="s">
        <v>279</v>
      </c>
      <c r="J293" s="66">
        <v>62606614</v>
      </c>
      <c r="K293" s="66">
        <v>53215621.899999999</v>
      </c>
      <c r="L293" s="37" t="s">
        <v>45</v>
      </c>
      <c r="M293" s="38" t="s">
        <v>912</v>
      </c>
      <c r="N293" s="63" t="s">
        <v>176</v>
      </c>
      <c r="O293" s="67" t="s">
        <v>227</v>
      </c>
      <c r="P293" s="67" t="s">
        <v>228</v>
      </c>
    </row>
    <row r="294" spans="2:16" s="55" customFormat="1" ht="45" customHeight="1" x14ac:dyDescent="0.25">
      <c r="B294" s="49">
        <f t="shared" si="4"/>
        <v>22</v>
      </c>
      <c r="C294" s="63" t="s">
        <v>218</v>
      </c>
      <c r="D294" s="64" t="s">
        <v>219</v>
      </c>
      <c r="E294" s="63" t="s">
        <v>909</v>
      </c>
      <c r="F294" s="63" t="s">
        <v>934</v>
      </c>
      <c r="G294" s="63" t="s">
        <v>914</v>
      </c>
      <c r="H294" s="50" t="s">
        <v>198</v>
      </c>
      <c r="I294" s="65" t="s">
        <v>279</v>
      </c>
      <c r="J294" s="66">
        <v>49600000</v>
      </c>
      <c r="K294" s="66">
        <v>42160000</v>
      </c>
      <c r="L294" s="37" t="s">
        <v>45</v>
      </c>
      <c r="M294" s="38" t="s">
        <v>915</v>
      </c>
      <c r="N294" s="63" t="s">
        <v>177</v>
      </c>
      <c r="O294" s="67" t="s">
        <v>228</v>
      </c>
      <c r="P294" s="67" t="s">
        <v>228</v>
      </c>
    </row>
    <row r="295" spans="2:16" s="55" customFormat="1" ht="45" customHeight="1" x14ac:dyDescent="0.25">
      <c r="B295" s="49">
        <f t="shared" si="4"/>
        <v>23</v>
      </c>
      <c r="C295" s="63" t="s">
        <v>218</v>
      </c>
      <c r="D295" s="64" t="s">
        <v>219</v>
      </c>
      <c r="E295" s="63" t="s">
        <v>909</v>
      </c>
      <c r="F295" s="63" t="s">
        <v>935</v>
      </c>
      <c r="G295" s="63" t="s">
        <v>917</v>
      </c>
      <c r="H295" s="50" t="s">
        <v>198</v>
      </c>
      <c r="I295" s="65" t="s">
        <v>279</v>
      </c>
      <c r="J295" s="66">
        <v>17135000</v>
      </c>
      <c r="K295" s="66">
        <v>14564750</v>
      </c>
      <c r="L295" s="37" t="s">
        <v>45</v>
      </c>
      <c r="M295" s="38" t="s">
        <v>915</v>
      </c>
      <c r="N295" s="63" t="s">
        <v>177</v>
      </c>
      <c r="O295" s="67" t="s">
        <v>229</v>
      </c>
      <c r="P295" s="67" t="s">
        <v>229</v>
      </c>
    </row>
    <row r="296" spans="2:16" s="55" customFormat="1" ht="45" customHeight="1" x14ac:dyDescent="0.25">
      <c r="B296" s="49">
        <f t="shared" si="4"/>
        <v>24</v>
      </c>
      <c r="C296" s="63" t="s">
        <v>218</v>
      </c>
      <c r="D296" s="64" t="s">
        <v>219</v>
      </c>
      <c r="E296" s="63" t="s">
        <v>918</v>
      </c>
      <c r="F296" s="63" t="s">
        <v>936</v>
      </c>
      <c r="G296" s="63" t="s">
        <v>920</v>
      </c>
      <c r="H296" s="50" t="s">
        <v>198</v>
      </c>
      <c r="I296" s="65" t="s">
        <v>279</v>
      </c>
      <c r="J296" s="66">
        <v>30000000</v>
      </c>
      <c r="K296" s="66">
        <v>25500000</v>
      </c>
      <c r="L296" s="37" t="s">
        <v>45</v>
      </c>
      <c r="M296" s="38" t="s">
        <v>921</v>
      </c>
      <c r="N296" s="63" t="s">
        <v>177</v>
      </c>
      <c r="O296" s="67" t="s">
        <v>229</v>
      </c>
      <c r="P296" s="67" t="s">
        <v>230</v>
      </c>
    </row>
    <row r="297" spans="2:16" s="55" customFormat="1" ht="45" customHeight="1" x14ac:dyDescent="0.25">
      <c r="B297" s="49">
        <f t="shared" si="4"/>
        <v>25</v>
      </c>
      <c r="C297" s="63" t="s">
        <v>218</v>
      </c>
      <c r="D297" s="64" t="s">
        <v>219</v>
      </c>
      <c r="E297" s="63" t="s">
        <v>6</v>
      </c>
      <c r="F297" s="63" t="s">
        <v>937</v>
      </c>
      <c r="G297" s="63" t="s">
        <v>49</v>
      </c>
      <c r="H297" s="50" t="s">
        <v>198</v>
      </c>
      <c r="I297" s="65" t="s">
        <v>178</v>
      </c>
      <c r="J297" s="66">
        <v>36446154</v>
      </c>
      <c r="K297" s="66">
        <v>30979230.899999999</v>
      </c>
      <c r="L297" s="37" t="s">
        <v>45</v>
      </c>
      <c r="M297" s="38" t="s">
        <v>175</v>
      </c>
      <c r="N297" s="63" t="s">
        <v>50</v>
      </c>
      <c r="O297" s="67">
        <v>45418</v>
      </c>
      <c r="P297" s="67" t="s">
        <v>227</v>
      </c>
    </row>
    <row r="298" spans="2:16" s="55" customFormat="1" ht="45" customHeight="1" x14ac:dyDescent="0.25">
      <c r="B298" s="49">
        <f t="shared" si="4"/>
        <v>26</v>
      </c>
      <c r="C298" s="63" t="s">
        <v>218</v>
      </c>
      <c r="D298" s="64" t="s">
        <v>219</v>
      </c>
      <c r="E298" s="63" t="s">
        <v>6</v>
      </c>
      <c r="F298" s="63" t="s">
        <v>327</v>
      </c>
      <c r="G298" s="63" t="s">
        <v>938</v>
      </c>
      <c r="H298" s="50" t="s">
        <v>198</v>
      </c>
      <c r="I298" s="65" t="s">
        <v>178</v>
      </c>
      <c r="J298" s="66">
        <v>9111538</v>
      </c>
      <c r="K298" s="66">
        <v>7744807.2999999998</v>
      </c>
      <c r="L298" s="37" t="s">
        <v>45</v>
      </c>
      <c r="M298" s="38" t="s">
        <v>175</v>
      </c>
      <c r="N298" s="63" t="s">
        <v>50</v>
      </c>
      <c r="O298" s="67" t="s">
        <v>228</v>
      </c>
      <c r="P298" s="67" t="s">
        <v>228</v>
      </c>
    </row>
    <row r="299" spans="2:16" s="55" customFormat="1" ht="45" customHeight="1" x14ac:dyDescent="0.25">
      <c r="B299" s="49">
        <f t="shared" si="4"/>
        <v>27</v>
      </c>
      <c r="C299" s="63" t="s">
        <v>218</v>
      </c>
      <c r="D299" s="64" t="s">
        <v>219</v>
      </c>
      <c r="E299" s="63" t="s">
        <v>6</v>
      </c>
      <c r="F299" s="63" t="s">
        <v>939</v>
      </c>
      <c r="G299" s="63" t="s">
        <v>940</v>
      </c>
      <c r="H299" s="50" t="s">
        <v>198</v>
      </c>
      <c r="I299" s="65" t="s">
        <v>178</v>
      </c>
      <c r="J299" s="66">
        <v>21000000</v>
      </c>
      <c r="K299" s="66">
        <v>17850000</v>
      </c>
      <c r="L299" s="37" t="s">
        <v>45</v>
      </c>
      <c r="M299" s="38" t="s">
        <v>892</v>
      </c>
      <c r="N299" s="63" t="s">
        <v>50</v>
      </c>
      <c r="O299" s="67" t="s">
        <v>229</v>
      </c>
      <c r="P299" s="67" t="s">
        <v>229</v>
      </c>
    </row>
    <row r="300" spans="2:16" s="55" customFormat="1" ht="45" customHeight="1" x14ac:dyDescent="0.25">
      <c r="B300" s="49">
        <f t="shared" si="4"/>
        <v>28</v>
      </c>
      <c r="C300" s="63" t="s">
        <v>218</v>
      </c>
      <c r="D300" s="64" t="s">
        <v>219</v>
      </c>
      <c r="E300" s="63" t="s">
        <v>6</v>
      </c>
      <c r="F300" s="63" t="s">
        <v>941</v>
      </c>
      <c r="G300" s="63" t="s">
        <v>942</v>
      </c>
      <c r="H300" s="50" t="s">
        <v>198</v>
      </c>
      <c r="I300" s="65" t="s">
        <v>178</v>
      </c>
      <c r="J300" s="66">
        <v>29971649</v>
      </c>
      <c r="K300" s="66">
        <v>25475901.649999999</v>
      </c>
      <c r="L300" s="37" t="s">
        <v>45</v>
      </c>
      <c r="M300" s="38" t="s">
        <v>895</v>
      </c>
      <c r="N300" s="63" t="s">
        <v>50</v>
      </c>
      <c r="O300" s="67" t="s">
        <v>227</v>
      </c>
      <c r="P300" s="67" t="s">
        <v>228</v>
      </c>
    </row>
    <row r="301" spans="2:16" s="55" customFormat="1" ht="45" customHeight="1" x14ac:dyDescent="0.25">
      <c r="B301" s="49">
        <f t="shared" si="4"/>
        <v>29</v>
      </c>
      <c r="C301" s="63" t="s">
        <v>218</v>
      </c>
      <c r="D301" s="64" t="s">
        <v>219</v>
      </c>
      <c r="E301" s="63" t="s">
        <v>60</v>
      </c>
      <c r="F301" s="63" t="s">
        <v>943</v>
      </c>
      <c r="G301" s="63" t="s">
        <v>929</v>
      </c>
      <c r="H301" s="50" t="s">
        <v>198</v>
      </c>
      <c r="I301" s="65" t="s">
        <v>178</v>
      </c>
      <c r="J301" s="66">
        <v>20701201</v>
      </c>
      <c r="K301" s="66">
        <v>17596020.849999998</v>
      </c>
      <c r="L301" s="37" t="s">
        <v>45</v>
      </c>
      <c r="M301" s="38" t="s">
        <v>898</v>
      </c>
      <c r="N301" s="63" t="s">
        <v>177</v>
      </c>
      <c r="O301" s="67">
        <v>45418</v>
      </c>
      <c r="P301" s="67" t="s">
        <v>227</v>
      </c>
    </row>
    <row r="302" spans="2:16" s="55" customFormat="1" ht="45" customHeight="1" x14ac:dyDescent="0.25">
      <c r="B302" s="49">
        <f t="shared" si="4"/>
        <v>30</v>
      </c>
      <c r="C302" s="63" t="s">
        <v>218</v>
      </c>
      <c r="D302" s="64" t="s">
        <v>219</v>
      </c>
      <c r="E302" s="63" t="s">
        <v>60</v>
      </c>
      <c r="F302" s="63" t="s">
        <v>944</v>
      </c>
      <c r="G302" s="63" t="s">
        <v>900</v>
      </c>
      <c r="H302" s="50" t="s">
        <v>198</v>
      </c>
      <c r="I302" s="65" t="s">
        <v>178</v>
      </c>
      <c r="J302" s="66">
        <v>12761140</v>
      </c>
      <c r="K302" s="66">
        <v>10846969</v>
      </c>
      <c r="L302" s="37" t="s">
        <v>45</v>
      </c>
      <c r="M302" s="38" t="s">
        <v>901</v>
      </c>
      <c r="N302" s="63" t="s">
        <v>902</v>
      </c>
      <c r="O302" s="67" t="s">
        <v>228</v>
      </c>
      <c r="P302" s="67" t="s">
        <v>228</v>
      </c>
    </row>
    <row r="303" spans="2:16" s="55" customFormat="1" ht="45" customHeight="1" x14ac:dyDescent="0.25">
      <c r="B303" s="49">
        <f t="shared" si="4"/>
        <v>31</v>
      </c>
      <c r="C303" s="63" t="s">
        <v>218</v>
      </c>
      <c r="D303" s="64" t="s">
        <v>219</v>
      </c>
      <c r="E303" s="63" t="s">
        <v>60</v>
      </c>
      <c r="F303" s="63" t="s">
        <v>945</v>
      </c>
      <c r="G303" s="63" t="s">
        <v>905</v>
      </c>
      <c r="H303" s="50" t="s">
        <v>198</v>
      </c>
      <c r="I303" s="65" t="s">
        <v>178</v>
      </c>
      <c r="J303" s="66">
        <v>5469060</v>
      </c>
      <c r="K303" s="66">
        <v>4648701</v>
      </c>
      <c r="L303" s="37" t="s">
        <v>45</v>
      </c>
      <c r="M303" s="38" t="s">
        <v>906</v>
      </c>
      <c r="N303" s="63" t="s">
        <v>902</v>
      </c>
      <c r="O303" s="67" t="s">
        <v>229</v>
      </c>
      <c r="P303" s="67" t="s">
        <v>229</v>
      </c>
    </row>
    <row r="304" spans="2:16" s="55" customFormat="1" ht="45" customHeight="1" x14ac:dyDescent="0.25">
      <c r="B304" s="49">
        <f t="shared" si="4"/>
        <v>32</v>
      </c>
      <c r="C304" s="63" t="s">
        <v>218</v>
      </c>
      <c r="D304" s="64" t="s">
        <v>219</v>
      </c>
      <c r="E304" s="63" t="s">
        <v>60</v>
      </c>
      <c r="F304" s="63" t="s">
        <v>946</v>
      </c>
      <c r="G304" s="63" t="s">
        <v>908</v>
      </c>
      <c r="H304" s="50" t="s">
        <v>198</v>
      </c>
      <c r="I304" s="65" t="s">
        <v>178</v>
      </c>
      <c r="J304" s="66">
        <v>16650900</v>
      </c>
      <c r="K304" s="66">
        <v>14153265</v>
      </c>
      <c r="L304" s="37" t="s">
        <v>45</v>
      </c>
      <c r="M304" s="38" t="s">
        <v>48</v>
      </c>
      <c r="N304" s="63" t="s">
        <v>177</v>
      </c>
      <c r="O304" s="67" t="s">
        <v>229</v>
      </c>
      <c r="P304" s="67" t="s">
        <v>230</v>
      </c>
    </row>
    <row r="305" spans="2:16" s="55" customFormat="1" ht="45" customHeight="1" x14ac:dyDescent="0.25">
      <c r="B305" s="49">
        <f t="shared" si="4"/>
        <v>33</v>
      </c>
      <c r="C305" s="63" t="s">
        <v>218</v>
      </c>
      <c r="D305" s="64" t="s">
        <v>219</v>
      </c>
      <c r="E305" s="63" t="s">
        <v>909</v>
      </c>
      <c r="F305" s="63" t="s">
        <v>947</v>
      </c>
      <c r="G305" s="63" t="s">
        <v>911</v>
      </c>
      <c r="H305" s="50" t="s">
        <v>198</v>
      </c>
      <c r="I305" s="65" t="s">
        <v>178</v>
      </c>
      <c r="J305" s="66">
        <v>41560049</v>
      </c>
      <c r="K305" s="66">
        <v>35326041.649999999</v>
      </c>
      <c r="L305" s="37" t="s">
        <v>45</v>
      </c>
      <c r="M305" s="38" t="s">
        <v>912</v>
      </c>
      <c r="N305" s="63" t="s">
        <v>176</v>
      </c>
      <c r="O305" s="67" t="s">
        <v>227</v>
      </c>
      <c r="P305" s="67" t="s">
        <v>228</v>
      </c>
    </row>
    <row r="306" spans="2:16" s="55" customFormat="1" ht="45" customHeight="1" x14ac:dyDescent="0.25">
      <c r="B306" s="49">
        <f t="shared" si="4"/>
        <v>34</v>
      </c>
      <c r="C306" s="63" t="s">
        <v>218</v>
      </c>
      <c r="D306" s="64" t="s">
        <v>219</v>
      </c>
      <c r="E306" s="63" t="s">
        <v>909</v>
      </c>
      <c r="F306" s="63" t="s">
        <v>948</v>
      </c>
      <c r="G306" s="63" t="s">
        <v>914</v>
      </c>
      <c r="H306" s="50" t="s">
        <v>198</v>
      </c>
      <c r="I306" s="65" t="s">
        <v>178</v>
      </c>
      <c r="J306" s="66">
        <v>41550000</v>
      </c>
      <c r="K306" s="66">
        <v>35317500</v>
      </c>
      <c r="L306" s="37" t="s">
        <v>45</v>
      </c>
      <c r="M306" s="38" t="s">
        <v>915</v>
      </c>
      <c r="N306" s="63" t="s">
        <v>177</v>
      </c>
      <c r="O306" s="67" t="s">
        <v>228</v>
      </c>
      <c r="P306" s="67" t="s">
        <v>228</v>
      </c>
    </row>
    <row r="307" spans="2:16" s="55" customFormat="1" ht="45" customHeight="1" x14ac:dyDescent="0.25">
      <c r="B307" s="49">
        <f t="shared" si="4"/>
        <v>35</v>
      </c>
      <c r="C307" s="63" t="s">
        <v>218</v>
      </c>
      <c r="D307" s="64" t="s">
        <v>219</v>
      </c>
      <c r="E307" s="63" t="s">
        <v>909</v>
      </c>
      <c r="F307" s="63" t="s">
        <v>949</v>
      </c>
      <c r="G307" s="63" t="s">
        <v>917</v>
      </c>
      <c r="H307" s="50" t="s">
        <v>198</v>
      </c>
      <c r="I307" s="65" t="s">
        <v>178</v>
      </c>
      <c r="J307" s="66">
        <v>17135000</v>
      </c>
      <c r="K307" s="66">
        <v>14564750</v>
      </c>
      <c r="L307" s="37" t="s">
        <v>45</v>
      </c>
      <c r="M307" s="38" t="s">
        <v>915</v>
      </c>
      <c r="N307" s="63" t="s">
        <v>177</v>
      </c>
      <c r="O307" s="67" t="s">
        <v>229</v>
      </c>
      <c r="P307" s="67" t="s">
        <v>229</v>
      </c>
    </row>
    <row r="308" spans="2:16" s="55" customFormat="1" ht="45" customHeight="1" x14ac:dyDescent="0.25">
      <c r="B308" s="49">
        <f t="shared" si="4"/>
        <v>36</v>
      </c>
      <c r="C308" s="63" t="s">
        <v>218</v>
      </c>
      <c r="D308" s="64" t="s">
        <v>219</v>
      </c>
      <c r="E308" s="63" t="s">
        <v>918</v>
      </c>
      <c r="F308" s="63" t="s">
        <v>950</v>
      </c>
      <c r="G308" s="63" t="s">
        <v>920</v>
      </c>
      <c r="H308" s="50" t="s">
        <v>198</v>
      </c>
      <c r="I308" s="65" t="s">
        <v>178</v>
      </c>
      <c r="J308" s="66">
        <v>23000000</v>
      </c>
      <c r="K308" s="66">
        <v>19550000</v>
      </c>
      <c r="L308" s="37" t="s">
        <v>45</v>
      </c>
      <c r="M308" s="38" t="s">
        <v>921</v>
      </c>
      <c r="N308" s="63" t="s">
        <v>177</v>
      </c>
      <c r="O308" s="67" t="s">
        <v>229</v>
      </c>
      <c r="P308" s="67" t="s">
        <v>230</v>
      </c>
    </row>
    <row r="309" spans="2:16" s="55" customFormat="1" ht="45" customHeight="1" x14ac:dyDescent="0.25">
      <c r="B309" s="49">
        <f t="shared" si="4"/>
        <v>37</v>
      </c>
      <c r="C309" s="63" t="s">
        <v>218</v>
      </c>
      <c r="D309" s="64" t="s">
        <v>219</v>
      </c>
      <c r="E309" s="63" t="s">
        <v>6</v>
      </c>
      <c r="F309" s="63" t="s">
        <v>951</v>
      </c>
      <c r="G309" s="63" t="s">
        <v>180</v>
      </c>
      <c r="H309" s="50" t="s">
        <v>198</v>
      </c>
      <c r="I309" s="65" t="s">
        <v>179</v>
      </c>
      <c r="J309" s="66">
        <v>22569050.117647063</v>
      </c>
      <c r="K309" s="66">
        <v>19183692.600000001</v>
      </c>
      <c r="L309" s="37" t="s">
        <v>45</v>
      </c>
      <c r="M309" s="38" t="s">
        <v>175</v>
      </c>
      <c r="N309" s="63" t="s">
        <v>50</v>
      </c>
      <c r="O309" s="67">
        <v>45418</v>
      </c>
      <c r="P309" s="67" t="s">
        <v>227</v>
      </c>
    </row>
    <row r="310" spans="2:16" s="55" customFormat="1" ht="45" customHeight="1" x14ac:dyDescent="0.25">
      <c r="B310" s="49">
        <f t="shared" si="4"/>
        <v>38</v>
      </c>
      <c r="C310" s="63" t="s">
        <v>218</v>
      </c>
      <c r="D310" s="64" t="s">
        <v>219</v>
      </c>
      <c r="E310" s="63" t="s">
        <v>6</v>
      </c>
      <c r="F310" s="63" t="s">
        <v>328</v>
      </c>
      <c r="G310" s="63" t="s">
        <v>952</v>
      </c>
      <c r="H310" s="50" t="s">
        <v>198</v>
      </c>
      <c r="I310" s="65" t="s">
        <v>179</v>
      </c>
      <c r="J310" s="66">
        <v>5642262</v>
      </c>
      <c r="K310" s="66">
        <v>4795922.7</v>
      </c>
      <c r="L310" s="37" t="s">
        <v>45</v>
      </c>
      <c r="M310" s="38" t="s">
        <v>175</v>
      </c>
      <c r="N310" s="63" t="s">
        <v>50</v>
      </c>
      <c r="O310" s="67" t="s">
        <v>228</v>
      </c>
      <c r="P310" s="67" t="s">
        <v>228</v>
      </c>
    </row>
    <row r="311" spans="2:16" s="55" customFormat="1" ht="45" customHeight="1" x14ac:dyDescent="0.25">
      <c r="B311" s="49">
        <f t="shared" si="4"/>
        <v>39</v>
      </c>
      <c r="C311" s="63" t="s">
        <v>218</v>
      </c>
      <c r="D311" s="64" t="s">
        <v>219</v>
      </c>
      <c r="E311" s="63" t="s">
        <v>6</v>
      </c>
      <c r="F311" s="63" t="s">
        <v>953</v>
      </c>
      <c r="G311" s="63" t="s">
        <v>954</v>
      </c>
      <c r="H311" s="50" t="s">
        <v>198</v>
      </c>
      <c r="I311" s="65" t="s">
        <v>179</v>
      </c>
      <c r="J311" s="66">
        <v>10500000</v>
      </c>
      <c r="K311" s="66">
        <v>8925000</v>
      </c>
      <c r="L311" s="37" t="s">
        <v>45</v>
      </c>
      <c r="M311" s="38" t="s">
        <v>892</v>
      </c>
      <c r="N311" s="63" t="s">
        <v>50</v>
      </c>
      <c r="O311" s="67" t="s">
        <v>229</v>
      </c>
      <c r="P311" s="67" t="s">
        <v>229</v>
      </c>
    </row>
    <row r="312" spans="2:16" s="55" customFormat="1" ht="45" customHeight="1" x14ac:dyDescent="0.25">
      <c r="B312" s="49">
        <f t="shared" si="4"/>
        <v>40</v>
      </c>
      <c r="C312" s="63" t="s">
        <v>218</v>
      </c>
      <c r="D312" s="64" t="s">
        <v>219</v>
      </c>
      <c r="E312" s="63" t="s">
        <v>6</v>
      </c>
      <c r="F312" s="63" t="s">
        <v>955</v>
      </c>
      <c r="G312" s="63" t="s">
        <v>956</v>
      </c>
      <c r="H312" s="50" t="s">
        <v>198</v>
      </c>
      <c r="I312" s="65" t="s">
        <v>179</v>
      </c>
      <c r="J312" s="66">
        <v>39220000</v>
      </c>
      <c r="K312" s="66">
        <v>33337000</v>
      </c>
      <c r="L312" s="37" t="s">
        <v>45</v>
      </c>
      <c r="M312" s="38" t="s">
        <v>895</v>
      </c>
      <c r="N312" s="63" t="s">
        <v>50</v>
      </c>
      <c r="O312" s="67" t="s">
        <v>227</v>
      </c>
      <c r="P312" s="67" t="s">
        <v>228</v>
      </c>
    </row>
    <row r="313" spans="2:16" s="55" customFormat="1" ht="45" customHeight="1" x14ac:dyDescent="0.25">
      <c r="B313" s="49">
        <f t="shared" si="4"/>
        <v>41</v>
      </c>
      <c r="C313" s="63" t="s">
        <v>218</v>
      </c>
      <c r="D313" s="64" t="s">
        <v>219</v>
      </c>
      <c r="E313" s="63" t="s">
        <v>60</v>
      </c>
      <c r="F313" s="63" t="s">
        <v>957</v>
      </c>
      <c r="G313" s="63" t="s">
        <v>929</v>
      </c>
      <c r="H313" s="50" t="s">
        <v>198</v>
      </c>
      <c r="I313" s="65" t="s">
        <v>179</v>
      </c>
      <c r="J313" s="66">
        <v>14984921</v>
      </c>
      <c r="K313" s="66">
        <v>12737182.85</v>
      </c>
      <c r="L313" s="37" t="s">
        <v>45</v>
      </c>
      <c r="M313" s="38" t="s">
        <v>898</v>
      </c>
      <c r="N313" s="63" t="s">
        <v>177</v>
      </c>
      <c r="O313" s="67">
        <v>45418</v>
      </c>
      <c r="P313" s="67" t="s">
        <v>227</v>
      </c>
    </row>
    <row r="314" spans="2:16" s="55" customFormat="1" ht="45" customHeight="1" x14ac:dyDescent="0.25">
      <c r="B314" s="49">
        <f t="shared" si="4"/>
        <v>42</v>
      </c>
      <c r="C314" s="63" t="s">
        <v>218</v>
      </c>
      <c r="D314" s="64" t="s">
        <v>219</v>
      </c>
      <c r="E314" s="63" t="s">
        <v>60</v>
      </c>
      <c r="F314" s="63" t="s">
        <v>958</v>
      </c>
      <c r="G314" s="63" t="s">
        <v>900</v>
      </c>
      <c r="H314" s="50" t="s">
        <v>198</v>
      </c>
      <c r="I314" s="65" t="s">
        <v>179</v>
      </c>
      <c r="J314" s="66">
        <v>9277773</v>
      </c>
      <c r="K314" s="66">
        <v>7886107.0499999998</v>
      </c>
      <c r="L314" s="37" t="s">
        <v>45</v>
      </c>
      <c r="M314" s="38" t="s">
        <v>901</v>
      </c>
      <c r="N314" s="63" t="s">
        <v>902</v>
      </c>
      <c r="O314" s="67" t="s">
        <v>228</v>
      </c>
      <c r="P314" s="67" t="s">
        <v>228</v>
      </c>
    </row>
    <row r="315" spans="2:16" s="55" customFormat="1" ht="45" customHeight="1" x14ac:dyDescent="0.25">
      <c r="B315" s="49">
        <f t="shared" si="4"/>
        <v>43</v>
      </c>
      <c r="C315" s="63" t="s">
        <v>218</v>
      </c>
      <c r="D315" s="64" t="s">
        <v>219</v>
      </c>
      <c r="E315" s="63" t="s">
        <v>60</v>
      </c>
      <c r="F315" s="63" t="s">
        <v>959</v>
      </c>
      <c r="G315" s="63" t="s">
        <v>905</v>
      </c>
      <c r="H315" s="50" t="s">
        <v>198</v>
      </c>
      <c r="I315" s="65" t="s">
        <v>179</v>
      </c>
      <c r="J315" s="66">
        <v>3976188</v>
      </c>
      <c r="K315" s="66">
        <v>3379759.8</v>
      </c>
      <c r="L315" s="37" t="s">
        <v>45</v>
      </c>
      <c r="M315" s="38" t="s">
        <v>906</v>
      </c>
      <c r="N315" s="63" t="s">
        <v>902</v>
      </c>
      <c r="O315" s="67" t="s">
        <v>229</v>
      </c>
      <c r="P315" s="67" t="s">
        <v>229</v>
      </c>
    </row>
    <row r="316" spans="2:16" s="55" customFormat="1" ht="45" customHeight="1" x14ac:dyDescent="0.25">
      <c r="B316" s="49">
        <f t="shared" si="4"/>
        <v>44</v>
      </c>
      <c r="C316" s="63" t="s">
        <v>218</v>
      </c>
      <c r="D316" s="64" t="s">
        <v>219</v>
      </c>
      <c r="E316" s="63" t="s">
        <v>60</v>
      </c>
      <c r="F316" s="63" t="s">
        <v>960</v>
      </c>
      <c r="G316" s="63" t="s">
        <v>908</v>
      </c>
      <c r="H316" s="50" t="s">
        <v>198</v>
      </c>
      <c r="I316" s="65" t="s">
        <v>179</v>
      </c>
      <c r="J316" s="66">
        <v>9990540</v>
      </c>
      <c r="K316" s="66">
        <v>8491959</v>
      </c>
      <c r="L316" s="37" t="s">
        <v>45</v>
      </c>
      <c r="M316" s="38" t="s">
        <v>48</v>
      </c>
      <c r="N316" s="63" t="s">
        <v>177</v>
      </c>
      <c r="O316" s="67" t="s">
        <v>229</v>
      </c>
      <c r="P316" s="67" t="s">
        <v>230</v>
      </c>
    </row>
    <row r="317" spans="2:16" s="55" customFormat="1" ht="45" customHeight="1" x14ac:dyDescent="0.25">
      <c r="B317" s="49">
        <f t="shared" si="4"/>
        <v>45</v>
      </c>
      <c r="C317" s="63" t="s">
        <v>218</v>
      </c>
      <c r="D317" s="64" t="s">
        <v>219</v>
      </c>
      <c r="E317" s="63" t="s">
        <v>909</v>
      </c>
      <c r="F317" s="63" t="s">
        <v>961</v>
      </c>
      <c r="G317" s="63" t="s">
        <v>911</v>
      </c>
      <c r="H317" s="50" t="s">
        <v>198</v>
      </c>
      <c r="I317" s="65" t="s">
        <v>179</v>
      </c>
      <c r="J317" s="66">
        <v>30000000</v>
      </c>
      <c r="K317" s="66">
        <v>25500000</v>
      </c>
      <c r="L317" s="37" t="s">
        <v>45</v>
      </c>
      <c r="M317" s="38" t="s">
        <v>912</v>
      </c>
      <c r="N317" s="63" t="s">
        <v>176</v>
      </c>
      <c r="O317" s="67" t="s">
        <v>227</v>
      </c>
      <c r="P317" s="67" t="s">
        <v>228</v>
      </c>
    </row>
    <row r="318" spans="2:16" s="55" customFormat="1" ht="45" customHeight="1" x14ac:dyDescent="0.25">
      <c r="B318" s="49">
        <f t="shared" si="4"/>
        <v>46</v>
      </c>
      <c r="C318" s="63" t="s">
        <v>218</v>
      </c>
      <c r="D318" s="64" t="s">
        <v>219</v>
      </c>
      <c r="E318" s="63" t="s">
        <v>909</v>
      </c>
      <c r="F318" s="63" t="s">
        <v>962</v>
      </c>
      <c r="G318" s="63" t="s">
        <v>914</v>
      </c>
      <c r="H318" s="50" t="s">
        <v>198</v>
      </c>
      <c r="I318" s="65" t="s">
        <v>179</v>
      </c>
      <c r="J318" s="66">
        <v>30560000</v>
      </c>
      <c r="K318" s="66">
        <v>25976000</v>
      </c>
      <c r="L318" s="37" t="s">
        <v>45</v>
      </c>
      <c r="M318" s="38" t="s">
        <v>915</v>
      </c>
      <c r="N318" s="63" t="s">
        <v>177</v>
      </c>
      <c r="O318" s="67" t="s">
        <v>228</v>
      </c>
      <c r="P318" s="67" t="s">
        <v>228</v>
      </c>
    </row>
    <row r="319" spans="2:16" s="55" customFormat="1" ht="45" customHeight="1" x14ac:dyDescent="0.25">
      <c r="B319" s="49">
        <f t="shared" si="4"/>
        <v>47</v>
      </c>
      <c r="C319" s="63" t="s">
        <v>218</v>
      </c>
      <c r="D319" s="64" t="s">
        <v>219</v>
      </c>
      <c r="E319" s="63" t="s">
        <v>909</v>
      </c>
      <c r="F319" s="63" t="s">
        <v>963</v>
      </c>
      <c r="G319" s="63" t="s">
        <v>917</v>
      </c>
      <c r="H319" s="50" t="s">
        <v>198</v>
      </c>
      <c r="I319" s="65" t="s">
        <v>179</v>
      </c>
      <c r="J319" s="66">
        <v>10281000</v>
      </c>
      <c r="K319" s="66">
        <v>8738850</v>
      </c>
      <c r="L319" s="37" t="s">
        <v>45</v>
      </c>
      <c r="M319" s="38" t="s">
        <v>915</v>
      </c>
      <c r="N319" s="63" t="s">
        <v>177</v>
      </c>
      <c r="O319" s="67" t="s">
        <v>229</v>
      </c>
      <c r="P319" s="67" t="s">
        <v>229</v>
      </c>
    </row>
    <row r="320" spans="2:16" s="55" customFormat="1" ht="45" customHeight="1" x14ac:dyDescent="0.25">
      <c r="B320" s="49">
        <f t="shared" si="4"/>
        <v>48</v>
      </c>
      <c r="C320" s="63" t="s">
        <v>218</v>
      </c>
      <c r="D320" s="64" t="s">
        <v>219</v>
      </c>
      <c r="E320" s="63" t="s">
        <v>918</v>
      </c>
      <c r="F320" s="63" t="s">
        <v>964</v>
      </c>
      <c r="G320" s="63" t="s">
        <v>920</v>
      </c>
      <c r="H320" s="50" t="s">
        <v>198</v>
      </c>
      <c r="I320" s="65" t="s">
        <v>179</v>
      </c>
      <c r="J320" s="66">
        <v>9149467.0588235296</v>
      </c>
      <c r="K320" s="66">
        <v>7777047</v>
      </c>
      <c r="L320" s="37" t="s">
        <v>45</v>
      </c>
      <c r="M320" s="38" t="s">
        <v>921</v>
      </c>
      <c r="N320" s="63" t="s">
        <v>177</v>
      </c>
      <c r="O320" s="67" t="s">
        <v>229</v>
      </c>
      <c r="P320" s="67" t="s">
        <v>230</v>
      </c>
    </row>
    <row r="321" spans="2:16" s="55" customFormat="1" ht="45" customHeight="1" x14ac:dyDescent="0.25">
      <c r="B321" s="49">
        <f t="shared" si="4"/>
        <v>49</v>
      </c>
      <c r="C321" s="63" t="s">
        <v>218</v>
      </c>
      <c r="D321" s="64" t="s">
        <v>219</v>
      </c>
      <c r="E321" s="63" t="s">
        <v>6</v>
      </c>
      <c r="F321" s="63" t="s">
        <v>965</v>
      </c>
      <c r="G321" s="63" t="s">
        <v>182</v>
      </c>
      <c r="H321" s="50" t="s">
        <v>198</v>
      </c>
      <c r="I321" s="65" t="s">
        <v>181</v>
      </c>
      <c r="J321" s="66">
        <v>27873431</v>
      </c>
      <c r="K321" s="66">
        <v>23692416.349999998</v>
      </c>
      <c r="L321" s="37" t="s">
        <v>45</v>
      </c>
      <c r="M321" s="38" t="s">
        <v>175</v>
      </c>
      <c r="N321" s="63" t="s">
        <v>50</v>
      </c>
      <c r="O321" s="67">
        <v>45418</v>
      </c>
      <c r="P321" s="67" t="s">
        <v>227</v>
      </c>
    </row>
    <row r="322" spans="2:16" s="55" customFormat="1" ht="45" customHeight="1" x14ac:dyDescent="0.25">
      <c r="B322" s="49">
        <f t="shared" si="4"/>
        <v>50</v>
      </c>
      <c r="C322" s="63" t="s">
        <v>218</v>
      </c>
      <c r="D322" s="64" t="s">
        <v>219</v>
      </c>
      <c r="E322" s="63" t="s">
        <v>6</v>
      </c>
      <c r="F322" s="63" t="s">
        <v>329</v>
      </c>
      <c r="G322" s="63" t="s">
        <v>966</v>
      </c>
      <c r="H322" s="50" t="s">
        <v>198</v>
      </c>
      <c r="I322" s="65" t="s">
        <v>181</v>
      </c>
      <c r="J322" s="66">
        <v>6968358.0000000009</v>
      </c>
      <c r="K322" s="66">
        <v>5923104.3000000007</v>
      </c>
      <c r="L322" s="37" t="s">
        <v>45</v>
      </c>
      <c r="M322" s="38" t="s">
        <v>175</v>
      </c>
      <c r="N322" s="63" t="s">
        <v>50</v>
      </c>
      <c r="O322" s="67" t="s">
        <v>228</v>
      </c>
      <c r="P322" s="67" t="s">
        <v>228</v>
      </c>
    </row>
    <row r="323" spans="2:16" s="55" customFormat="1" ht="45" customHeight="1" x14ac:dyDescent="0.25">
      <c r="B323" s="49">
        <f t="shared" si="4"/>
        <v>51</v>
      </c>
      <c r="C323" s="63" t="s">
        <v>218</v>
      </c>
      <c r="D323" s="64" t="s">
        <v>219</v>
      </c>
      <c r="E323" s="63" t="s">
        <v>6</v>
      </c>
      <c r="F323" s="63" t="s">
        <v>967</v>
      </c>
      <c r="G323" s="63" t="s">
        <v>968</v>
      </c>
      <c r="H323" s="50" t="s">
        <v>198</v>
      </c>
      <c r="I323" s="65" t="s">
        <v>181</v>
      </c>
      <c r="J323" s="66">
        <v>10500000</v>
      </c>
      <c r="K323" s="66">
        <v>8925000</v>
      </c>
      <c r="L323" s="37" t="s">
        <v>45</v>
      </c>
      <c r="M323" s="38" t="s">
        <v>892</v>
      </c>
      <c r="N323" s="63" t="s">
        <v>50</v>
      </c>
      <c r="O323" s="67" t="s">
        <v>229</v>
      </c>
      <c r="P323" s="67" t="s">
        <v>229</v>
      </c>
    </row>
    <row r="324" spans="2:16" s="55" customFormat="1" ht="45" customHeight="1" x14ac:dyDescent="0.25">
      <c r="B324" s="49">
        <f t="shared" si="4"/>
        <v>52</v>
      </c>
      <c r="C324" s="63" t="s">
        <v>218</v>
      </c>
      <c r="D324" s="64" t="s">
        <v>219</v>
      </c>
      <c r="E324" s="63" t="s">
        <v>6</v>
      </c>
      <c r="F324" s="63" t="s">
        <v>969</v>
      </c>
      <c r="G324" s="63" t="s">
        <v>970</v>
      </c>
      <c r="H324" s="50" t="s">
        <v>198</v>
      </c>
      <c r="I324" s="65" t="s">
        <v>181</v>
      </c>
      <c r="J324" s="66">
        <v>20000000</v>
      </c>
      <c r="K324" s="66">
        <v>17000000</v>
      </c>
      <c r="L324" s="37" t="s">
        <v>45</v>
      </c>
      <c r="M324" s="38" t="s">
        <v>895</v>
      </c>
      <c r="N324" s="63" t="s">
        <v>50</v>
      </c>
      <c r="O324" s="67" t="s">
        <v>227</v>
      </c>
      <c r="P324" s="67" t="s">
        <v>228</v>
      </c>
    </row>
    <row r="325" spans="2:16" s="55" customFormat="1" ht="45" customHeight="1" x14ac:dyDescent="0.25">
      <c r="B325" s="49">
        <f t="shared" si="4"/>
        <v>53</v>
      </c>
      <c r="C325" s="63" t="s">
        <v>218</v>
      </c>
      <c r="D325" s="64" t="s">
        <v>219</v>
      </c>
      <c r="E325" s="63" t="s">
        <v>60</v>
      </c>
      <c r="F325" s="63" t="s">
        <v>971</v>
      </c>
      <c r="G325" s="63" t="s">
        <v>929</v>
      </c>
      <c r="H325" s="50" t="s">
        <v>198</v>
      </c>
      <c r="I325" s="65" t="s">
        <v>181</v>
      </c>
      <c r="J325" s="66">
        <v>12938860</v>
      </c>
      <c r="K325" s="66">
        <v>10998031</v>
      </c>
      <c r="L325" s="37" t="s">
        <v>45</v>
      </c>
      <c r="M325" s="38" t="s">
        <v>898</v>
      </c>
      <c r="N325" s="63" t="s">
        <v>177</v>
      </c>
      <c r="O325" s="67">
        <v>45418</v>
      </c>
      <c r="P325" s="67" t="s">
        <v>227</v>
      </c>
    </row>
    <row r="326" spans="2:16" s="55" customFormat="1" ht="45" customHeight="1" x14ac:dyDescent="0.25">
      <c r="B326" s="49">
        <f t="shared" si="4"/>
        <v>54</v>
      </c>
      <c r="C326" s="63" t="s">
        <v>218</v>
      </c>
      <c r="D326" s="64" t="s">
        <v>219</v>
      </c>
      <c r="E326" s="63" t="s">
        <v>60</v>
      </c>
      <c r="F326" s="63" t="s">
        <v>972</v>
      </c>
      <c r="G326" s="63" t="s">
        <v>900</v>
      </c>
      <c r="H326" s="50" t="s">
        <v>198</v>
      </c>
      <c r="I326" s="65" t="s">
        <v>181</v>
      </c>
      <c r="J326" s="66">
        <v>9170100</v>
      </c>
      <c r="K326" s="66">
        <v>7794585</v>
      </c>
      <c r="L326" s="37" t="s">
        <v>45</v>
      </c>
      <c r="M326" s="38" t="s">
        <v>901</v>
      </c>
      <c r="N326" s="63" t="s">
        <v>902</v>
      </c>
      <c r="O326" s="67" t="s">
        <v>228</v>
      </c>
      <c r="P326" s="67" t="s">
        <v>228</v>
      </c>
    </row>
    <row r="327" spans="2:16" s="55" customFormat="1" ht="45" customHeight="1" x14ac:dyDescent="0.25">
      <c r="B327" s="49">
        <f t="shared" si="4"/>
        <v>55</v>
      </c>
      <c r="C327" s="63" t="s">
        <v>218</v>
      </c>
      <c r="D327" s="64" t="s">
        <v>219</v>
      </c>
      <c r="E327" s="63" t="s">
        <v>60</v>
      </c>
      <c r="F327" s="63" t="s">
        <v>973</v>
      </c>
      <c r="G327" s="63" t="s">
        <v>908</v>
      </c>
      <c r="H327" s="50" t="s">
        <v>198</v>
      </c>
      <c r="I327" s="65" t="s">
        <v>181</v>
      </c>
      <c r="J327" s="66">
        <v>9990540</v>
      </c>
      <c r="K327" s="66">
        <v>8491959</v>
      </c>
      <c r="L327" s="37" t="s">
        <v>45</v>
      </c>
      <c r="M327" s="38" t="s">
        <v>48</v>
      </c>
      <c r="N327" s="63" t="s">
        <v>177</v>
      </c>
      <c r="O327" s="67" t="s">
        <v>229</v>
      </c>
      <c r="P327" s="67" t="s">
        <v>230</v>
      </c>
    </row>
    <row r="328" spans="2:16" s="55" customFormat="1" ht="45" customHeight="1" x14ac:dyDescent="0.25">
      <c r="B328" s="49">
        <f t="shared" si="4"/>
        <v>56</v>
      </c>
      <c r="C328" s="63" t="s">
        <v>218</v>
      </c>
      <c r="D328" s="64" t="s">
        <v>219</v>
      </c>
      <c r="E328" s="63" t="s">
        <v>909</v>
      </c>
      <c r="F328" s="63" t="s">
        <v>974</v>
      </c>
      <c r="G328" s="63" t="s">
        <v>911</v>
      </c>
      <c r="H328" s="50" t="s">
        <v>198</v>
      </c>
      <c r="I328" s="65" t="s">
        <v>181</v>
      </c>
      <c r="J328" s="66">
        <v>23105000</v>
      </c>
      <c r="K328" s="66">
        <v>19639250</v>
      </c>
      <c r="L328" s="37" t="s">
        <v>45</v>
      </c>
      <c r="M328" s="38" t="s">
        <v>912</v>
      </c>
      <c r="N328" s="63" t="s">
        <v>176</v>
      </c>
      <c r="O328" s="67" t="s">
        <v>227</v>
      </c>
      <c r="P328" s="67" t="s">
        <v>228</v>
      </c>
    </row>
    <row r="329" spans="2:16" s="55" customFormat="1" ht="45" customHeight="1" x14ac:dyDescent="0.25">
      <c r="B329" s="49">
        <f t="shared" si="4"/>
        <v>57</v>
      </c>
      <c r="C329" s="63" t="s">
        <v>218</v>
      </c>
      <c r="D329" s="64" t="s">
        <v>219</v>
      </c>
      <c r="E329" s="63" t="s">
        <v>909</v>
      </c>
      <c r="F329" s="63" t="s">
        <v>975</v>
      </c>
      <c r="G329" s="63" t="s">
        <v>914</v>
      </c>
      <c r="H329" s="50" t="s">
        <v>198</v>
      </c>
      <c r="I329" s="65" t="s">
        <v>181</v>
      </c>
      <c r="J329" s="66">
        <v>33680000</v>
      </c>
      <c r="K329" s="66">
        <v>28628000</v>
      </c>
      <c r="L329" s="37" t="s">
        <v>45</v>
      </c>
      <c r="M329" s="38" t="s">
        <v>915</v>
      </c>
      <c r="N329" s="63" t="s">
        <v>177</v>
      </c>
      <c r="O329" s="67" t="s">
        <v>228</v>
      </c>
      <c r="P329" s="67" t="s">
        <v>228</v>
      </c>
    </row>
    <row r="330" spans="2:16" s="55" customFormat="1" ht="45" customHeight="1" x14ac:dyDescent="0.25">
      <c r="B330" s="49">
        <f t="shared" si="4"/>
        <v>58</v>
      </c>
      <c r="C330" s="63" t="s">
        <v>218</v>
      </c>
      <c r="D330" s="64" t="s">
        <v>219</v>
      </c>
      <c r="E330" s="63" t="s">
        <v>909</v>
      </c>
      <c r="F330" s="63" t="s">
        <v>976</v>
      </c>
      <c r="G330" s="63" t="s">
        <v>917</v>
      </c>
      <c r="H330" s="50" t="s">
        <v>198</v>
      </c>
      <c r="I330" s="65" t="s">
        <v>181</v>
      </c>
      <c r="J330" s="66">
        <v>10281000</v>
      </c>
      <c r="K330" s="66">
        <v>8738850</v>
      </c>
      <c r="L330" s="37" t="s">
        <v>45</v>
      </c>
      <c r="M330" s="38" t="s">
        <v>915</v>
      </c>
      <c r="N330" s="63" t="s">
        <v>177</v>
      </c>
      <c r="O330" s="67" t="s">
        <v>229</v>
      </c>
      <c r="P330" s="67" t="s">
        <v>229</v>
      </c>
    </row>
    <row r="331" spans="2:16" s="55" customFormat="1" ht="45" customHeight="1" x14ac:dyDescent="0.25">
      <c r="B331" s="49">
        <f t="shared" si="4"/>
        <v>59</v>
      </c>
      <c r="C331" s="63" t="s">
        <v>218</v>
      </c>
      <c r="D331" s="64" t="s">
        <v>219</v>
      </c>
      <c r="E331" s="63" t="s">
        <v>918</v>
      </c>
      <c r="F331" s="63" t="s">
        <v>977</v>
      </c>
      <c r="G331" s="63" t="s">
        <v>920</v>
      </c>
      <c r="H331" s="50" t="s">
        <v>198</v>
      </c>
      <c r="I331" s="65" t="s">
        <v>181</v>
      </c>
      <c r="J331" s="66">
        <v>8000000</v>
      </c>
      <c r="K331" s="66">
        <v>6800000</v>
      </c>
      <c r="L331" s="37" t="s">
        <v>45</v>
      </c>
      <c r="M331" s="38" t="s">
        <v>921</v>
      </c>
      <c r="N331" s="63" t="s">
        <v>177</v>
      </c>
      <c r="O331" s="67" t="s">
        <v>229</v>
      </c>
      <c r="P331" s="67" t="s">
        <v>230</v>
      </c>
    </row>
    <row r="332" spans="2:16" s="55" customFormat="1" ht="45" customHeight="1" x14ac:dyDescent="0.25">
      <c r="B332" s="49">
        <f t="shared" si="4"/>
        <v>60</v>
      </c>
      <c r="C332" s="63" t="s">
        <v>218</v>
      </c>
      <c r="D332" s="64" t="s">
        <v>219</v>
      </c>
      <c r="E332" s="63" t="s">
        <v>6</v>
      </c>
      <c r="F332" s="63" t="s">
        <v>978</v>
      </c>
      <c r="G332" s="63" t="s">
        <v>184</v>
      </c>
      <c r="H332" s="50" t="s">
        <v>198</v>
      </c>
      <c r="I332" s="65" t="s">
        <v>183</v>
      </c>
      <c r="J332" s="66">
        <v>22374329.882352944</v>
      </c>
      <c r="K332" s="66">
        <v>19018180.400000002</v>
      </c>
      <c r="L332" s="37" t="s">
        <v>45</v>
      </c>
      <c r="M332" s="38" t="s">
        <v>175</v>
      </c>
      <c r="N332" s="63" t="s">
        <v>50</v>
      </c>
      <c r="O332" s="67">
        <v>45418</v>
      </c>
      <c r="P332" s="67" t="s">
        <v>227</v>
      </c>
    </row>
    <row r="333" spans="2:16" s="55" customFormat="1" ht="45" customHeight="1" x14ac:dyDescent="0.25">
      <c r="B333" s="49">
        <f t="shared" si="4"/>
        <v>61</v>
      </c>
      <c r="C333" s="63" t="s">
        <v>218</v>
      </c>
      <c r="D333" s="64" t="s">
        <v>219</v>
      </c>
      <c r="E333" s="63" t="s">
        <v>6</v>
      </c>
      <c r="F333" s="63" t="s">
        <v>330</v>
      </c>
      <c r="G333" s="63" t="s">
        <v>979</v>
      </c>
      <c r="H333" s="50" t="s">
        <v>198</v>
      </c>
      <c r="I333" s="65" t="s">
        <v>183</v>
      </c>
      <c r="J333" s="66">
        <v>5593583</v>
      </c>
      <c r="K333" s="66">
        <v>4754545.55</v>
      </c>
      <c r="L333" s="37" t="s">
        <v>45</v>
      </c>
      <c r="M333" s="38" t="s">
        <v>175</v>
      </c>
      <c r="N333" s="63" t="s">
        <v>50</v>
      </c>
      <c r="O333" s="67" t="s">
        <v>228</v>
      </c>
      <c r="P333" s="67" t="s">
        <v>228</v>
      </c>
    </row>
    <row r="334" spans="2:16" s="55" customFormat="1" ht="45" customHeight="1" x14ac:dyDescent="0.25">
      <c r="B334" s="49">
        <f t="shared" si="4"/>
        <v>62</v>
      </c>
      <c r="C334" s="63" t="s">
        <v>218</v>
      </c>
      <c r="D334" s="64" t="s">
        <v>219</v>
      </c>
      <c r="E334" s="63" t="s">
        <v>6</v>
      </c>
      <c r="F334" s="63" t="s">
        <v>980</v>
      </c>
      <c r="G334" s="63" t="s">
        <v>981</v>
      </c>
      <c r="H334" s="50" t="s">
        <v>198</v>
      </c>
      <c r="I334" s="65" t="s">
        <v>183</v>
      </c>
      <c r="J334" s="66">
        <v>14000000</v>
      </c>
      <c r="K334" s="66">
        <v>11900000</v>
      </c>
      <c r="L334" s="37" t="s">
        <v>45</v>
      </c>
      <c r="M334" s="38" t="s">
        <v>892</v>
      </c>
      <c r="N334" s="63" t="s">
        <v>50</v>
      </c>
      <c r="O334" s="67" t="s">
        <v>229</v>
      </c>
      <c r="P334" s="67" t="s">
        <v>229</v>
      </c>
    </row>
    <row r="335" spans="2:16" s="55" customFormat="1" ht="45" customHeight="1" x14ac:dyDescent="0.25">
      <c r="B335" s="49">
        <f t="shared" si="4"/>
        <v>63</v>
      </c>
      <c r="C335" s="63" t="s">
        <v>218</v>
      </c>
      <c r="D335" s="64" t="s">
        <v>219</v>
      </c>
      <c r="E335" s="63" t="s">
        <v>6</v>
      </c>
      <c r="F335" s="63" t="s">
        <v>982</v>
      </c>
      <c r="G335" s="63" t="s">
        <v>983</v>
      </c>
      <c r="H335" s="50" t="s">
        <v>198</v>
      </c>
      <c r="I335" s="65" t="s">
        <v>183</v>
      </c>
      <c r="J335" s="66">
        <v>22309734</v>
      </c>
      <c r="K335" s="66">
        <v>18963273.899999999</v>
      </c>
      <c r="L335" s="37" t="s">
        <v>45</v>
      </c>
      <c r="M335" s="38" t="s">
        <v>895</v>
      </c>
      <c r="N335" s="63" t="s">
        <v>50</v>
      </c>
      <c r="O335" s="67" t="s">
        <v>227</v>
      </c>
      <c r="P335" s="67" t="s">
        <v>228</v>
      </c>
    </row>
    <row r="336" spans="2:16" s="55" customFormat="1" ht="45" customHeight="1" x14ac:dyDescent="0.25">
      <c r="B336" s="49">
        <f t="shared" si="4"/>
        <v>64</v>
      </c>
      <c r="C336" s="63" t="s">
        <v>218</v>
      </c>
      <c r="D336" s="64" t="s">
        <v>219</v>
      </c>
      <c r="E336" s="63" t="s">
        <v>60</v>
      </c>
      <c r="F336" s="63" t="s">
        <v>984</v>
      </c>
      <c r="G336" s="63" t="s">
        <v>929</v>
      </c>
      <c r="H336" s="50" t="s">
        <v>198</v>
      </c>
      <c r="I336" s="65" t="s">
        <v>183</v>
      </c>
      <c r="J336" s="66">
        <v>13171585</v>
      </c>
      <c r="K336" s="66">
        <v>11195847.25</v>
      </c>
      <c r="L336" s="37" t="s">
        <v>45</v>
      </c>
      <c r="M336" s="38" t="s">
        <v>898</v>
      </c>
      <c r="N336" s="63" t="s">
        <v>177</v>
      </c>
      <c r="O336" s="67">
        <v>45418</v>
      </c>
      <c r="P336" s="67" t="s">
        <v>227</v>
      </c>
    </row>
    <row r="337" spans="2:21" s="55" customFormat="1" ht="45" customHeight="1" x14ac:dyDescent="0.25">
      <c r="B337" s="49">
        <f t="shared" si="4"/>
        <v>65</v>
      </c>
      <c r="C337" s="63" t="s">
        <v>218</v>
      </c>
      <c r="D337" s="64" t="s">
        <v>219</v>
      </c>
      <c r="E337" s="63" t="s">
        <v>60</v>
      </c>
      <c r="F337" s="63" t="s">
        <v>985</v>
      </c>
      <c r="G337" s="63" t="s">
        <v>900</v>
      </c>
      <c r="H337" s="50" t="s">
        <v>198</v>
      </c>
      <c r="I337" s="65" t="s">
        <v>183</v>
      </c>
      <c r="J337" s="66">
        <v>8008438</v>
      </c>
      <c r="K337" s="66">
        <v>6807172.2999999998</v>
      </c>
      <c r="L337" s="37" t="s">
        <v>45</v>
      </c>
      <c r="M337" s="38" t="s">
        <v>901</v>
      </c>
      <c r="N337" s="63" t="s">
        <v>902</v>
      </c>
      <c r="O337" s="67" t="s">
        <v>228</v>
      </c>
      <c r="P337" s="67" t="s">
        <v>228</v>
      </c>
    </row>
    <row r="338" spans="2:21" s="55" customFormat="1" ht="45" customHeight="1" x14ac:dyDescent="0.25">
      <c r="B338" s="49">
        <f t="shared" si="4"/>
        <v>66</v>
      </c>
      <c r="C338" s="63" t="s">
        <v>218</v>
      </c>
      <c r="D338" s="64" t="s">
        <v>219</v>
      </c>
      <c r="E338" s="63" t="s">
        <v>60</v>
      </c>
      <c r="F338" s="63" t="s">
        <v>986</v>
      </c>
      <c r="G338" s="63" t="s">
        <v>905</v>
      </c>
      <c r="H338" s="50" t="s">
        <v>198</v>
      </c>
      <c r="I338" s="65" t="s">
        <v>183</v>
      </c>
      <c r="J338" s="66">
        <v>3432188</v>
      </c>
      <c r="K338" s="66">
        <v>2917359.8</v>
      </c>
      <c r="L338" s="37" t="s">
        <v>45</v>
      </c>
      <c r="M338" s="38" t="s">
        <v>906</v>
      </c>
      <c r="N338" s="63" t="s">
        <v>902</v>
      </c>
      <c r="O338" s="67" t="s">
        <v>229</v>
      </c>
      <c r="P338" s="67" t="s">
        <v>229</v>
      </c>
    </row>
    <row r="339" spans="2:21" s="55" customFormat="1" ht="45" customHeight="1" x14ac:dyDescent="0.25">
      <c r="B339" s="49">
        <f t="shared" ref="B339:B344" si="5">B338+1</f>
        <v>67</v>
      </c>
      <c r="C339" s="63" t="s">
        <v>218</v>
      </c>
      <c r="D339" s="64" t="s">
        <v>219</v>
      </c>
      <c r="E339" s="63" t="s">
        <v>60</v>
      </c>
      <c r="F339" s="63" t="s">
        <v>987</v>
      </c>
      <c r="G339" s="63" t="s">
        <v>908</v>
      </c>
      <c r="H339" s="50" t="s">
        <v>198</v>
      </c>
      <c r="I339" s="65" t="s">
        <v>183</v>
      </c>
      <c r="J339" s="66">
        <v>9990540</v>
      </c>
      <c r="K339" s="66">
        <v>8491959</v>
      </c>
      <c r="L339" s="37" t="s">
        <v>45</v>
      </c>
      <c r="M339" s="38" t="s">
        <v>48</v>
      </c>
      <c r="N339" s="63" t="s">
        <v>177</v>
      </c>
      <c r="O339" s="67" t="s">
        <v>229</v>
      </c>
      <c r="P339" s="67" t="s">
        <v>230</v>
      </c>
    </row>
    <row r="340" spans="2:21" s="55" customFormat="1" ht="45" customHeight="1" x14ac:dyDescent="0.25">
      <c r="B340" s="49">
        <f t="shared" si="5"/>
        <v>68</v>
      </c>
      <c r="C340" s="50" t="s">
        <v>218</v>
      </c>
      <c r="D340" s="56" t="s">
        <v>219</v>
      </c>
      <c r="E340" s="50" t="s">
        <v>909</v>
      </c>
      <c r="F340" s="50" t="s">
        <v>988</v>
      </c>
      <c r="G340" s="50" t="s">
        <v>911</v>
      </c>
      <c r="H340" s="50" t="s">
        <v>198</v>
      </c>
      <c r="I340" s="68" t="s">
        <v>183</v>
      </c>
      <c r="J340" s="69">
        <v>31300725</v>
      </c>
      <c r="K340" s="69">
        <v>26605616.25</v>
      </c>
      <c r="L340" s="39" t="s">
        <v>45</v>
      </c>
      <c r="M340" s="39" t="s">
        <v>912</v>
      </c>
      <c r="N340" s="39" t="s">
        <v>176</v>
      </c>
      <c r="O340" s="67" t="s">
        <v>227</v>
      </c>
      <c r="P340" s="67" t="s">
        <v>228</v>
      </c>
    </row>
    <row r="341" spans="2:21" s="55" customFormat="1" ht="45" customHeight="1" x14ac:dyDescent="0.25">
      <c r="B341" s="49">
        <f t="shared" si="5"/>
        <v>69</v>
      </c>
      <c r="C341" s="50" t="s">
        <v>218</v>
      </c>
      <c r="D341" s="56" t="s">
        <v>219</v>
      </c>
      <c r="E341" s="50" t="s">
        <v>909</v>
      </c>
      <c r="F341" s="50" t="s">
        <v>989</v>
      </c>
      <c r="G341" s="50" t="s">
        <v>914</v>
      </c>
      <c r="H341" s="50" t="s">
        <v>198</v>
      </c>
      <c r="I341" s="68" t="s">
        <v>183</v>
      </c>
      <c r="J341" s="69">
        <v>24440000</v>
      </c>
      <c r="K341" s="69">
        <v>20774000</v>
      </c>
      <c r="L341" s="37" t="s">
        <v>45</v>
      </c>
      <c r="M341" s="39" t="s">
        <v>915</v>
      </c>
      <c r="N341" s="39" t="s">
        <v>177</v>
      </c>
      <c r="O341" s="67" t="s">
        <v>228</v>
      </c>
      <c r="P341" s="67" t="s">
        <v>228</v>
      </c>
    </row>
    <row r="342" spans="2:21" s="55" customFormat="1" ht="45" customHeight="1" x14ac:dyDescent="0.25">
      <c r="B342" s="49">
        <f t="shared" si="5"/>
        <v>70</v>
      </c>
      <c r="C342" s="50" t="s">
        <v>218</v>
      </c>
      <c r="D342" s="56" t="s">
        <v>219</v>
      </c>
      <c r="E342" s="50" t="s">
        <v>909</v>
      </c>
      <c r="F342" s="50" t="s">
        <v>990</v>
      </c>
      <c r="G342" s="50" t="s">
        <v>917</v>
      </c>
      <c r="H342" s="50" t="s">
        <v>198</v>
      </c>
      <c r="I342" s="68" t="s">
        <v>183</v>
      </c>
      <c r="J342" s="69">
        <v>9595600</v>
      </c>
      <c r="K342" s="69">
        <v>8156260</v>
      </c>
      <c r="L342" s="37" t="s">
        <v>45</v>
      </c>
      <c r="M342" s="39" t="s">
        <v>915</v>
      </c>
      <c r="N342" s="50" t="s">
        <v>177</v>
      </c>
      <c r="O342" s="67" t="s">
        <v>229</v>
      </c>
      <c r="P342" s="67" t="s">
        <v>229</v>
      </c>
    </row>
    <row r="343" spans="2:21" s="55" customFormat="1" ht="45" customHeight="1" x14ac:dyDescent="0.25">
      <c r="B343" s="49">
        <f t="shared" si="5"/>
        <v>71</v>
      </c>
      <c r="C343" s="63" t="s">
        <v>218</v>
      </c>
      <c r="D343" s="64" t="s">
        <v>219</v>
      </c>
      <c r="E343" s="63" t="s">
        <v>918</v>
      </c>
      <c r="F343" s="63" t="s">
        <v>991</v>
      </c>
      <c r="G343" s="63" t="s">
        <v>920</v>
      </c>
      <c r="H343" s="50" t="s">
        <v>198</v>
      </c>
      <c r="I343" s="65" t="s">
        <v>183</v>
      </c>
      <c r="J343" s="66">
        <v>7912200</v>
      </c>
      <c r="K343" s="66">
        <v>6725370</v>
      </c>
      <c r="L343" s="37" t="s">
        <v>45</v>
      </c>
      <c r="M343" s="38" t="s">
        <v>921</v>
      </c>
      <c r="N343" s="63" t="s">
        <v>177</v>
      </c>
      <c r="O343" s="67" t="s">
        <v>229</v>
      </c>
      <c r="P343" s="67" t="s">
        <v>230</v>
      </c>
    </row>
    <row r="344" spans="2:21" s="55" customFormat="1" ht="45" customHeight="1" x14ac:dyDescent="0.25">
      <c r="B344" s="49">
        <f t="shared" si="5"/>
        <v>72</v>
      </c>
      <c r="C344" s="50" t="s">
        <v>218</v>
      </c>
      <c r="D344" s="56" t="s">
        <v>219</v>
      </c>
      <c r="E344" s="50" t="s">
        <v>236</v>
      </c>
      <c r="F344" s="50" t="s">
        <v>992</v>
      </c>
      <c r="G344" s="50" t="s">
        <v>51</v>
      </c>
      <c r="H344" s="50" t="s">
        <v>1400</v>
      </c>
      <c r="I344" s="68" t="s">
        <v>52</v>
      </c>
      <c r="J344" s="69">
        <v>29118162</v>
      </c>
      <c r="K344" s="69">
        <v>21838621.5</v>
      </c>
      <c r="L344" s="37" t="s">
        <v>45</v>
      </c>
      <c r="M344" s="39" t="s">
        <v>993</v>
      </c>
      <c r="N344" s="50" t="s">
        <v>176</v>
      </c>
      <c r="O344" s="54" t="s">
        <v>227</v>
      </c>
      <c r="P344" s="54" t="s">
        <v>231</v>
      </c>
    </row>
    <row r="345" spans="2:21" s="58" customFormat="1" ht="45" customHeight="1" x14ac:dyDescent="0.25">
      <c r="B345" s="138">
        <v>72</v>
      </c>
      <c r="C345" s="20" t="s">
        <v>218</v>
      </c>
      <c r="D345" s="20" t="s">
        <v>219</v>
      </c>
      <c r="E345" s="20" t="s">
        <v>994</v>
      </c>
      <c r="F345" s="20"/>
      <c r="G345" s="20"/>
      <c r="H345" s="20"/>
      <c r="I345" s="20"/>
      <c r="J345" s="139">
        <f>SUM(J273:J344)</f>
        <v>1542357878.1176472</v>
      </c>
      <c r="K345" s="139">
        <f>SUM(K273:K344)</f>
        <v>1308092380.2</v>
      </c>
      <c r="L345" s="20"/>
      <c r="M345" s="20"/>
      <c r="N345" s="20"/>
      <c r="O345" s="78"/>
      <c r="P345" s="79"/>
    </row>
    <row r="346" spans="2:21" s="55" customFormat="1" ht="45" customHeight="1" x14ac:dyDescent="0.25">
      <c r="B346" s="49">
        <v>1</v>
      </c>
      <c r="C346" s="50" t="s">
        <v>220</v>
      </c>
      <c r="D346" s="50" t="s">
        <v>679</v>
      </c>
      <c r="E346" s="50" t="s">
        <v>189</v>
      </c>
      <c r="F346" s="50" t="s">
        <v>680</v>
      </c>
      <c r="G346" s="50" t="s">
        <v>681</v>
      </c>
      <c r="H346" s="50" t="s">
        <v>885</v>
      </c>
      <c r="I346" s="50" t="s">
        <v>682</v>
      </c>
      <c r="J346" s="53">
        <v>30000000</v>
      </c>
      <c r="K346" s="53">
        <v>25500000</v>
      </c>
      <c r="L346" s="50" t="s">
        <v>32</v>
      </c>
      <c r="M346" s="50" t="s">
        <v>683</v>
      </c>
      <c r="N346" s="50" t="s">
        <v>776</v>
      </c>
      <c r="O346" s="60" t="s">
        <v>228</v>
      </c>
      <c r="P346" s="60" t="s">
        <v>228</v>
      </c>
      <c r="R346" s="116"/>
      <c r="S346" s="116"/>
      <c r="T346" s="116"/>
      <c r="U346" s="116"/>
    </row>
    <row r="347" spans="2:21" s="55" customFormat="1" ht="45" customHeight="1" x14ac:dyDescent="0.25">
      <c r="B347" s="49">
        <f>B346+1</f>
        <v>2</v>
      </c>
      <c r="C347" s="50" t="s">
        <v>220</v>
      </c>
      <c r="D347" s="50" t="s">
        <v>679</v>
      </c>
      <c r="E347" s="50" t="s">
        <v>189</v>
      </c>
      <c r="F347" s="50" t="s">
        <v>685</v>
      </c>
      <c r="G347" s="50" t="s">
        <v>686</v>
      </c>
      <c r="H347" s="50" t="s">
        <v>885</v>
      </c>
      <c r="I347" s="50" t="s">
        <v>682</v>
      </c>
      <c r="J347" s="53">
        <v>4800000</v>
      </c>
      <c r="K347" s="53">
        <v>4080000</v>
      </c>
      <c r="L347" s="50" t="s">
        <v>32</v>
      </c>
      <c r="M347" s="50" t="s">
        <v>687</v>
      </c>
      <c r="N347" s="50" t="s">
        <v>776</v>
      </c>
      <c r="O347" s="60" t="s">
        <v>228</v>
      </c>
      <c r="P347" s="60" t="s">
        <v>228</v>
      </c>
      <c r="R347" s="116"/>
      <c r="S347" s="116"/>
      <c r="T347" s="116"/>
      <c r="U347" s="116"/>
    </row>
    <row r="348" spans="2:21" s="55" customFormat="1" ht="45" customHeight="1" x14ac:dyDescent="0.25">
      <c r="B348" s="49">
        <f t="shared" ref="B348:B411" si="6">B347+1</f>
        <v>3</v>
      </c>
      <c r="C348" s="50" t="s">
        <v>220</v>
      </c>
      <c r="D348" s="50" t="s">
        <v>679</v>
      </c>
      <c r="E348" s="50" t="s">
        <v>189</v>
      </c>
      <c r="F348" s="50" t="s">
        <v>685</v>
      </c>
      <c r="G348" s="50" t="s">
        <v>688</v>
      </c>
      <c r="H348" s="50" t="s">
        <v>885</v>
      </c>
      <c r="I348" s="50" t="s">
        <v>689</v>
      </c>
      <c r="J348" s="53">
        <v>120000</v>
      </c>
      <c r="K348" s="53">
        <v>48000</v>
      </c>
      <c r="L348" s="50" t="s">
        <v>32</v>
      </c>
      <c r="M348" s="50" t="s">
        <v>687</v>
      </c>
      <c r="N348" s="50" t="s">
        <v>776</v>
      </c>
      <c r="O348" s="60" t="s">
        <v>228</v>
      </c>
      <c r="P348" s="60" t="s">
        <v>228</v>
      </c>
      <c r="R348" s="116"/>
      <c r="S348" s="116"/>
      <c r="T348" s="116"/>
      <c r="U348" s="116"/>
    </row>
    <row r="349" spans="2:21" s="55" customFormat="1" ht="45" customHeight="1" x14ac:dyDescent="0.25">
      <c r="B349" s="49">
        <f t="shared" si="6"/>
        <v>4</v>
      </c>
      <c r="C349" s="50" t="s">
        <v>220</v>
      </c>
      <c r="D349" s="50" t="s">
        <v>679</v>
      </c>
      <c r="E349" s="50" t="s">
        <v>189</v>
      </c>
      <c r="F349" s="50" t="s">
        <v>685</v>
      </c>
      <c r="G349" s="50" t="s">
        <v>690</v>
      </c>
      <c r="H349" s="50" t="s">
        <v>885</v>
      </c>
      <c r="I349" s="50" t="s">
        <v>684</v>
      </c>
      <c r="J349" s="53">
        <v>2000000</v>
      </c>
      <c r="K349" s="53">
        <v>1615773.182</v>
      </c>
      <c r="L349" s="50" t="s">
        <v>54</v>
      </c>
      <c r="M349" s="50" t="s">
        <v>691</v>
      </c>
      <c r="N349" s="50" t="s">
        <v>26</v>
      </c>
      <c r="O349" s="60" t="s">
        <v>228</v>
      </c>
      <c r="P349" s="60" t="s">
        <v>229</v>
      </c>
      <c r="R349" s="116"/>
      <c r="S349" s="116"/>
      <c r="T349" s="116"/>
      <c r="U349" s="116"/>
    </row>
    <row r="350" spans="2:21" s="55" customFormat="1" ht="45" customHeight="1" x14ac:dyDescent="0.25">
      <c r="B350" s="49">
        <f t="shared" si="6"/>
        <v>5</v>
      </c>
      <c r="C350" s="50" t="s">
        <v>220</v>
      </c>
      <c r="D350" s="50" t="s">
        <v>679</v>
      </c>
      <c r="E350" s="50" t="s">
        <v>189</v>
      </c>
      <c r="F350" s="50" t="s">
        <v>692</v>
      </c>
      <c r="G350" s="50" t="s">
        <v>693</v>
      </c>
      <c r="H350" s="50" t="s">
        <v>885</v>
      </c>
      <c r="I350" s="50" t="s">
        <v>682</v>
      </c>
      <c r="J350" s="53">
        <v>2625000</v>
      </c>
      <c r="K350" s="53">
        <v>2231250</v>
      </c>
      <c r="L350" s="50" t="s">
        <v>32</v>
      </c>
      <c r="M350" s="50" t="s">
        <v>694</v>
      </c>
      <c r="N350" s="50" t="s">
        <v>776</v>
      </c>
      <c r="O350" s="60" t="s">
        <v>228</v>
      </c>
      <c r="P350" s="60" t="s">
        <v>228</v>
      </c>
      <c r="R350" s="116"/>
      <c r="S350" s="116"/>
      <c r="T350" s="116"/>
      <c r="U350" s="116"/>
    </row>
    <row r="351" spans="2:21" s="55" customFormat="1" ht="45" customHeight="1" x14ac:dyDescent="0.25">
      <c r="B351" s="49">
        <f t="shared" si="6"/>
        <v>6</v>
      </c>
      <c r="C351" s="50" t="s">
        <v>220</v>
      </c>
      <c r="D351" s="50" t="s">
        <v>679</v>
      </c>
      <c r="E351" s="50" t="s">
        <v>189</v>
      </c>
      <c r="F351" s="50" t="s">
        <v>692</v>
      </c>
      <c r="G351" s="50" t="s">
        <v>695</v>
      </c>
      <c r="H351" s="50" t="s">
        <v>885</v>
      </c>
      <c r="I351" s="50" t="s">
        <v>682</v>
      </c>
      <c r="J351" s="53">
        <v>14000000</v>
      </c>
      <c r="K351" s="53">
        <v>11900000</v>
      </c>
      <c r="L351" s="50" t="s">
        <v>32</v>
      </c>
      <c r="M351" s="50" t="s">
        <v>694</v>
      </c>
      <c r="N351" s="50" t="s">
        <v>776</v>
      </c>
      <c r="O351" s="60" t="s">
        <v>228</v>
      </c>
      <c r="P351" s="60" t="s">
        <v>228</v>
      </c>
      <c r="R351" s="116"/>
      <c r="S351" s="116"/>
      <c r="T351" s="116"/>
      <c r="U351" s="116"/>
    </row>
    <row r="352" spans="2:21" s="55" customFormat="1" ht="45" customHeight="1" x14ac:dyDescent="0.25">
      <c r="B352" s="49">
        <f t="shared" si="6"/>
        <v>7</v>
      </c>
      <c r="C352" s="50" t="s">
        <v>220</v>
      </c>
      <c r="D352" s="50" t="s">
        <v>679</v>
      </c>
      <c r="E352" s="50" t="s">
        <v>189</v>
      </c>
      <c r="F352" s="50" t="s">
        <v>692</v>
      </c>
      <c r="G352" s="50" t="s">
        <v>695</v>
      </c>
      <c r="H352" s="50" t="s">
        <v>885</v>
      </c>
      <c r="I352" s="50" t="s">
        <v>682</v>
      </c>
      <c r="J352" s="53">
        <v>5625000</v>
      </c>
      <c r="K352" s="53">
        <v>4781250</v>
      </c>
      <c r="L352" s="50" t="s">
        <v>32</v>
      </c>
      <c r="M352" s="50" t="s">
        <v>694</v>
      </c>
      <c r="N352" s="50" t="s">
        <v>776</v>
      </c>
      <c r="O352" s="60" t="s">
        <v>228</v>
      </c>
      <c r="P352" s="60" t="s">
        <v>228</v>
      </c>
      <c r="R352" s="116"/>
      <c r="S352" s="116"/>
      <c r="T352" s="116"/>
      <c r="U352" s="116"/>
    </row>
    <row r="353" spans="2:21" s="55" customFormat="1" ht="45" customHeight="1" x14ac:dyDescent="0.25">
      <c r="B353" s="49">
        <f t="shared" si="6"/>
        <v>8</v>
      </c>
      <c r="C353" s="50" t="s">
        <v>220</v>
      </c>
      <c r="D353" s="50" t="s">
        <v>679</v>
      </c>
      <c r="E353" s="50" t="s">
        <v>189</v>
      </c>
      <c r="F353" s="50" t="s">
        <v>696</v>
      </c>
      <c r="G353" s="50" t="s">
        <v>697</v>
      </c>
      <c r="H353" s="50" t="s">
        <v>885</v>
      </c>
      <c r="I353" s="50" t="s">
        <v>684</v>
      </c>
      <c r="J353" s="53">
        <v>12000000</v>
      </c>
      <c r="K353" s="53">
        <v>9694639.0920000002</v>
      </c>
      <c r="L353" s="50" t="s">
        <v>54</v>
      </c>
      <c r="M353" s="50" t="s">
        <v>698</v>
      </c>
      <c r="N353" s="50" t="s">
        <v>27</v>
      </c>
      <c r="O353" s="60" t="s">
        <v>229</v>
      </c>
      <c r="P353" s="60" t="s">
        <v>229</v>
      </c>
      <c r="R353" s="116"/>
      <c r="S353" s="116"/>
      <c r="T353" s="116"/>
      <c r="U353" s="116"/>
    </row>
    <row r="354" spans="2:21" s="55" customFormat="1" ht="45" customHeight="1" x14ac:dyDescent="0.25">
      <c r="B354" s="49">
        <f t="shared" si="6"/>
        <v>9</v>
      </c>
      <c r="C354" s="50" t="s">
        <v>220</v>
      </c>
      <c r="D354" s="50" t="s">
        <v>679</v>
      </c>
      <c r="E354" s="50" t="s">
        <v>189</v>
      </c>
      <c r="F354" s="50" t="s">
        <v>699</v>
      </c>
      <c r="G354" s="50" t="s">
        <v>700</v>
      </c>
      <c r="H354" s="50" t="s">
        <v>885</v>
      </c>
      <c r="I354" s="50" t="s">
        <v>682</v>
      </c>
      <c r="J354" s="53">
        <v>21205179.18</v>
      </c>
      <c r="K354" s="53">
        <v>19166864.260000002</v>
      </c>
      <c r="L354" s="50" t="s">
        <v>32</v>
      </c>
      <c r="M354" s="50"/>
      <c r="N354" s="50" t="s">
        <v>27</v>
      </c>
      <c r="O354" s="60">
        <v>45427</v>
      </c>
      <c r="P354" s="60">
        <v>45488</v>
      </c>
      <c r="R354" s="116"/>
      <c r="S354" s="116"/>
      <c r="T354" s="116"/>
      <c r="U354" s="116"/>
    </row>
    <row r="355" spans="2:21" s="55" customFormat="1" ht="45" customHeight="1" x14ac:dyDescent="0.25">
      <c r="B355" s="49">
        <f t="shared" si="6"/>
        <v>10</v>
      </c>
      <c r="C355" s="50" t="s">
        <v>220</v>
      </c>
      <c r="D355" s="50" t="s">
        <v>679</v>
      </c>
      <c r="E355" s="50" t="s">
        <v>189</v>
      </c>
      <c r="F355" s="50" t="s">
        <v>699</v>
      </c>
      <c r="G355" s="50" t="s">
        <v>701</v>
      </c>
      <c r="H355" s="50" t="s">
        <v>885</v>
      </c>
      <c r="I355" s="50" t="s">
        <v>682</v>
      </c>
      <c r="J355" s="53">
        <v>3000000</v>
      </c>
      <c r="K355" s="53">
        <v>2550000</v>
      </c>
      <c r="L355" s="50" t="s">
        <v>32</v>
      </c>
      <c r="M355" s="50" t="s">
        <v>702</v>
      </c>
      <c r="N355" s="50" t="s">
        <v>27</v>
      </c>
      <c r="O355" s="60" t="s">
        <v>229</v>
      </c>
      <c r="P355" s="60" t="s">
        <v>229</v>
      </c>
      <c r="R355" s="116"/>
      <c r="S355" s="116"/>
      <c r="T355" s="116"/>
      <c r="U355" s="116"/>
    </row>
    <row r="356" spans="2:21" s="55" customFormat="1" ht="45" customHeight="1" x14ac:dyDescent="0.25">
      <c r="B356" s="49">
        <f t="shared" si="6"/>
        <v>11</v>
      </c>
      <c r="C356" s="50" t="s">
        <v>220</v>
      </c>
      <c r="D356" s="50" t="s">
        <v>679</v>
      </c>
      <c r="E356" s="50" t="s">
        <v>189</v>
      </c>
      <c r="F356" s="50" t="s">
        <v>699</v>
      </c>
      <c r="G356" s="50" t="s">
        <v>701</v>
      </c>
      <c r="H356" s="50" t="s">
        <v>885</v>
      </c>
      <c r="I356" s="50" t="s">
        <v>689</v>
      </c>
      <c r="J356" s="53">
        <v>300000</v>
      </c>
      <c r="K356" s="53">
        <v>120000</v>
      </c>
      <c r="L356" s="50" t="s">
        <v>32</v>
      </c>
      <c r="M356" s="50" t="s">
        <v>702</v>
      </c>
      <c r="N356" s="50" t="s">
        <v>27</v>
      </c>
      <c r="O356" s="60" t="s">
        <v>229</v>
      </c>
      <c r="P356" s="60" t="s">
        <v>229</v>
      </c>
      <c r="R356" s="116"/>
      <c r="S356" s="116"/>
      <c r="T356" s="116"/>
      <c r="U356" s="116"/>
    </row>
    <row r="357" spans="2:21" s="55" customFormat="1" ht="45" customHeight="1" x14ac:dyDescent="0.25">
      <c r="B357" s="49">
        <f t="shared" si="6"/>
        <v>12</v>
      </c>
      <c r="C357" s="50" t="s">
        <v>220</v>
      </c>
      <c r="D357" s="50" t="s">
        <v>679</v>
      </c>
      <c r="E357" s="50" t="s">
        <v>189</v>
      </c>
      <c r="F357" s="50" t="s">
        <v>699</v>
      </c>
      <c r="G357" s="50" t="s">
        <v>703</v>
      </c>
      <c r="H357" s="50" t="s">
        <v>885</v>
      </c>
      <c r="I357" s="50" t="s">
        <v>682</v>
      </c>
      <c r="J357" s="53">
        <v>34000000</v>
      </c>
      <c r="K357" s="53">
        <v>28900000</v>
      </c>
      <c r="L357" s="50" t="s">
        <v>32</v>
      </c>
      <c r="M357" s="50" t="s">
        <v>1500</v>
      </c>
      <c r="N357" s="50" t="s">
        <v>27</v>
      </c>
      <c r="O357" s="60">
        <v>45301</v>
      </c>
      <c r="P357" s="60">
        <v>45412</v>
      </c>
      <c r="R357" s="116"/>
      <c r="S357" s="116"/>
      <c r="T357" s="116"/>
      <c r="U357" s="116"/>
    </row>
    <row r="358" spans="2:21" s="55" customFormat="1" ht="45" customHeight="1" x14ac:dyDescent="0.25">
      <c r="B358" s="49">
        <f t="shared" si="6"/>
        <v>13</v>
      </c>
      <c r="C358" s="50" t="s">
        <v>220</v>
      </c>
      <c r="D358" s="50" t="s">
        <v>679</v>
      </c>
      <c r="E358" s="50" t="s">
        <v>189</v>
      </c>
      <c r="F358" s="50" t="s">
        <v>699</v>
      </c>
      <c r="G358" s="50" t="s">
        <v>703</v>
      </c>
      <c r="H358" s="50" t="s">
        <v>885</v>
      </c>
      <c r="I358" s="50" t="s">
        <v>682</v>
      </c>
      <c r="J358" s="53">
        <v>8000000</v>
      </c>
      <c r="K358" s="53">
        <v>6800000</v>
      </c>
      <c r="L358" s="50" t="s">
        <v>32</v>
      </c>
      <c r="M358" s="50" t="s">
        <v>704</v>
      </c>
      <c r="N358" s="50" t="s">
        <v>27</v>
      </c>
      <c r="O358" s="60">
        <v>45427</v>
      </c>
      <c r="P358" s="60">
        <v>45488</v>
      </c>
      <c r="R358" s="116"/>
      <c r="S358" s="116"/>
      <c r="T358" s="116"/>
      <c r="U358" s="116"/>
    </row>
    <row r="359" spans="2:21" s="55" customFormat="1" ht="45" customHeight="1" x14ac:dyDescent="0.25">
      <c r="B359" s="49">
        <f t="shared" si="6"/>
        <v>14</v>
      </c>
      <c r="C359" s="50" t="s">
        <v>220</v>
      </c>
      <c r="D359" s="50" t="s">
        <v>679</v>
      </c>
      <c r="E359" s="50" t="s">
        <v>189</v>
      </c>
      <c r="F359" s="50" t="s">
        <v>699</v>
      </c>
      <c r="G359" s="50" t="s">
        <v>703</v>
      </c>
      <c r="H359" s="50" t="s">
        <v>885</v>
      </c>
      <c r="I359" s="50" t="s">
        <v>689</v>
      </c>
      <c r="J359" s="53">
        <v>8500000</v>
      </c>
      <c r="K359" s="53">
        <v>3400000</v>
      </c>
      <c r="L359" s="50" t="s">
        <v>32</v>
      </c>
      <c r="M359" s="50" t="s">
        <v>1500</v>
      </c>
      <c r="N359" s="50" t="s">
        <v>27</v>
      </c>
      <c r="O359" s="60">
        <v>45301</v>
      </c>
      <c r="P359" s="60">
        <v>45412</v>
      </c>
      <c r="R359" s="116"/>
      <c r="S359" s="116"/>
      <c r="T359" s="116"/>
      <c r="U359" s="116"/>
    </row>
    <row r="360" spans="2:21" s="55" customFormat="1" ht="45" customHeight="1" x14ac:dyDescent="0.25">
      <c r="B360" s="49">
        <f t="shared" si="6"/>
        <v>15</v>
      </c>
      <c r="C360" s="50" t="s">
        <v>220</v>
      </c>
      <c r="D360" s="50" t="s">
        <v>679</v>
      </c>
      <c r="E360" s="50" t="s">
        <v>189</v>
      </c>
      <c r="F360" s="50" t="s">
        <v>699</v>
      </c>
      <c r="G360" s="50" t="s">
        <v>703</v>
      </c>
      <c r="H360" s="50" t="s">
        <v>885</v>
      </c>
      <c r="I360" s="50" t="s">
        <v>689</v>
      </c>
      <c r="J360" s="53">
        <v>750000</v>
      </c>
      <c r="K360" s="53">
        <v>300000</v>
      </c>
      <c r="L360" s="50" t="s">
        <v>32</v>
      </c>
      <c r="M360" s="50" t="s">
        <v>704</v>
      </c>
      <c r="N360" s="50" t="s">
        <v>27</v>
      </c>
      <c r="O360" s="60">
        <v>45427</v>
      </c>
      <c r="P360" s="60">
        <v>45488</v>
      </c>
      <c r="R360" s="116"/>
      <c r="S360" s="116"/>
      <c r="T360" s="116"/>
      <c r="U360" s="116"/>
    </row>
    <row r="361" spans="2:21" s="55" customFormat="1" ht="45" customHeight="1" x14ac:dyDescent="0.25">
      <c r="B361" s="49">
        <f t="shared" si="6"/>
        <v>16</v>
      </c>
      <c r="C361" s="50" t="s">
        <v>220</v>
      </c>
      <c r="D361" s="50" t="s">
        <v>679</v>
      </c>
      <c r="E361" s="50" t="s">
        <v>189</v>
      </c>
      <c r="F361" s="50" t="s">
        <v>699</v>
      </c>
      <c r="G361" s="50" t="s">
        <v>705</v>
      </c>
      <c r="H361" s="50" t="s">
        <v>885</v>
      </c>
      <c r="I361" s="50" t="s">
        <v>682</v>
      </c>
      <c r="J361" s="53">
        <v>32000000</v>
      </c>
      <c r="K361" s="53">
        <v>27200000</v>
      </c>
      <c r="L361" s="50" t="s">
        <v>32</v>
      </c>
      <c r="M361" s="50" t="s">
        <v>1501</v>
      </c>
      <c r="N361" s="50" t="s">
        <v>27</v>
      </c>
      <c r="O361" s="60">
        <v>45301</v>
      </c>
      <c r="P361" s="60">
        <v>45412</v>
      </c>
      <c r="R361" s="116"/>
      <c r="S361" s="116"/>
      <c r="T361" s="116"/>
      <c r="U361" s="116"/>
    </row>
    <row r="362" spans="2:21" s="55" customFormat="1" ht="45" customHeight="1" x14ac:dyDescent="0.25">
      <c r="B362" s="49">
        <f t="shared" si="6"/>
        <v>17</v>
      </c>
      <c r="C362" s="50" t="s">
        <v>220</v>
      </c>
      <c r="D362" s="50" t="s">
        <v>679</v>
      </c>
      <c r="E362" s="50" t="s">
        <v>189</v>
      </c>
      <c r="F362" s="50" t="s">
        <v>699</v>
      </c>
      <c r="G362" s="50" t="s">
        <v>705</v>
      </c>
      <c r="H362" s="50" t="s">
        <v>885</v>
      </c>
      <c r="I362" s="50" t="s">
        <v>689</v>
      </c>
      <c r="J362" s="53">
        <v>4000000</v>
      </c>
      <c r="K362" s="53">
        <v>1600000</v>
      </c>
      <c r="L362" s="50" t="s">
        <v>32</v>
      </c>
      <c r="M362" s="50" t="s">
        <v>1501</v>
      </c>
      <c r="N362" s="50" t="s">
        <v>27</v>
      </c>
      <c r="O362" s="60">
        <v>45301</v>
      </c>
      <c r="P362" s="60">
        <v>45412</v>
      </c>
      <c r="R362" s="116"/>
      <c r="S362" s="116"/>
      <c r="T362" s="116"/>
      <c r="U362" s="116"/>
    </row>
    <row r="363" spans="2:21" s="55" customFormat="1" ht="45" customHeight="1" x14ac:dyDescent="0.25">
      <c r="B363" s="49">
        <f t="shared" si="6"/>
        <v>18</v>
      </c>
      <c r="C363" s="50" t="s">
        <v>220</v>
      </c>
      <c r="D363" s="50" t="s">
        <v>679</v>
      </c>
      <c r="E363" s="50" t="s">
        <v>189</v>
      </c>
      <c r="F363" s="50" t="s">
        <v>706</v>
      </c>
      <c r="G363" s="50" t="s">
        <v>707</v>
      </c>
      <c r="H363" s="50" t="s">
        <v>885</v>
      </c>
      <c r="I363" s="50" t="s">
        <v>684</v>
      </c>
      <c r="J363" s="53">
        <v>10000000</v>
      </c>
      <c r="K363" s="53">
        <v>8078865.9100000001</v>
      </c>
      <c r="L363" s="50" t="s">
        <v>54</v>
      </c>
      <c r="M363" s="50" t="s">
        <v>708</v>
      </c>
      <c r="N363" s="50" t="s">
        <v>27</v>
      </c>
      <c r="O363" s="60" t="s">
        <v>228</v>
      </c>
      <c r="P363" s="60" t="s">
        <v>228</v>
      </c>
      <c r="R363" s="116"/>
      <c r="S363" s="116"/>
      <c r="T363" s="116"/>
      <c r="U363" s="116"/>
    </row>
    <row r="364" spans="2:21" s="55" customFormat="1" ht="45" customHeight="1" x14ac:dyDescent="0.25">
      <c r="B364" s="49">
        <f t="shared" si="6"/>
        <v>19</v>
      </c>
      <c r="C364" s="50" t="s">
        <v>220</v>
      </c>
      <c r="D364" s="50" t="s">
        <v>679</v>
      </c>
      <c r="E364" s="50" t="s">
        <v>189</v>
      </c>
      <c r="F364" s="50" t="s">
        <v>706</v>
      </c>
      <c r="G364" s="50" t="s">
        <v>707</v>
      </c>
      <c r="H364" s="50" t="s">
        <v>885</v>
      </c>
      <c r="I364" s="50" t="s">
        <v>682</v>
      </c>
      <c r="J364" s="53">
        <v>25000000</v>
      </c>
      <c r="K364" s="53">
        <v>21250000</v>
      </c>
      <c r="L364" s="50" t="s">
        <v>54</v>
      </c>
      <c r="M364" s="50" t="s">
        <v>709</v>
      </c>
      <c r="N364" s="50" t="s">
        <v>27</v>
      </c>
      <c r="O364" s="60" t="s">
        <v>228</v>
      </c>
      <c r="P364" s="60" t="s">
        <v>228</v>
      </c>
      <c r="R364" s="116"/>
      <c r="S364" s="116"/>
      <c r="T364" s="116"/>
      <c r="U364" s="116"/>
    </row>
    <row r="365" spans="2:21" s="55" customFormat="1" ht="45" customHeight="1" x14ac:dyDescent="0.25">
      <c r="B365" s="49">
        <f t="shared" si="6"/>
        <v>20</v>
      </c>
      <c r="C365" s="50" t="s">
        <v>220</v>
      </c>
      <c r="D365" s="50" t="s">
        <v>679</v>
      </c>
      <c r="E365" s="50" t="s">
        <v>189</v>
      </c>
      <c r="F365" s="50" t="s">
        <v>706</v>
      </c>
      <c r="G365" s="50" t="s">
        <v>707</v>
      </c>
      <c r="H365" s="50" t="s">
        <v>885</v>
      </c>
      <c r="I365" s="50" t="s">
        <v>689</v>
      </c>
      <c r="J365" s="53">
        <v>4000000</v>
      </c>
      <c r="K365" s="53">
        <v>1600000</v>
      </c>
      <c r="L365" s="50" t="s">
        <v>54</v>
      </c>
      <c r="M365" s="50" t="s">
        <v>709</v>
      </c>
      <c r="N365" s="50" t="s">
        <v>27</v>
      </c>
      <c r="O365" s="60" t="s">
        <v>228</v>
      </c>
      <c r="P365" s="60" t="s">
        <v>228</v>
      </c>
      <c r="R365" s="116"/>
      <c r="S365" s="116"/>
      <c r="T365" s="116"/>
      <c r="U365" s="116"/>
    </row>
    <row r="366" spans="2:21" s="55" customFormat="1" ht="45" customHeight="1" x14ac:dyDescent="0.25">
      <c r="B366" s="49">
        <f t="shared" si="6"/>
        <v>21</v>
      </c>
      <c r="C366" s="50" t="s">
        <v>220</v>
      </c>
      <c r="D366" s="50" t="s">
        <v>679</v>
      </c>
      <c r="E366" s="50" t="s">
        <v>189</v>
      </c>
      <c r="F366" s="50" t="s">
        <v>699</v>
      </c>
      <c r="G366" s="50" t="s">
        <v>710</v>
      </c>
      <c r="H366" s="50" t="s">
        <v>885</v>
      </c>
      <c r="I366" s="50" t="s">
        <v>682</v>
      </c>
      <c r="J366" s="53">
        <v>16200000</v>
      </c>
      <c r="K366" s="53">
        <v>13770000</v>
      </c>
      <c r="L366" s="50" t="s">
        <v>32</v>
      </c>
      <c r="M366" s="50" t="s">
        <v>318</v>
      </c>
      <c r="N366" s="50" t="s">
        <v>27</v>
      </c>
      <c r="O366" s="60" t="s">
        <v>228</v>
      </c>
      <c r="P366" s="60" t="s">
        <v>228</v>
      </c>
      <c r="R366" s="116"/>
      <c r="S366" s="116"/>
      <c r="T366" s="116"/>
      <c r="U366" s="116"/>
    </row>
    <row r="367" spans="2:21" s="55" customFormat="1" ht="45" customHeight="1" x14ac:dyDescent="0.25">
      <c r="B367" s="49">
        <f t="shared" si="6"/>
        <v>22</v>
      </c>
      <c r="C367" s="50" t="s">
        <v>220</v>
      </c>
      <c r="D367" s="50" t="s">
        <v>679</v>
      </c>
      <c r="E367" s="50" t="s">
        <v>189</v>
      </c>
      <c r="F367" s="50" t="s">
        <v>699</v>
      </c>
      <c r="G367" s="50" t="s">
        <v>710</v>
      </c>
      <c r="H367" s="50" t="s">
        <v>885</v>
      </c>
      <c r="I367" s="50" t="s">
        <v>689</v>
      </c>
      <c r="J367" s="53">
        <v>2700000</v>
      </c>
      <c r="K367" s="53">
        <v>1080000</v>
      </c>
      <c r="L367" s="50" t="s">
        <v>32</v>
      </c>
      <c r="M367" s="50" t="s">
        <v>318</v>
      </c>
      <c r="N367" s="50" t="s">
        <v>27</v>
      </c>
      <c r="O367" s="60" t="s">
        <v>228</v>
      </c>
      <c r="P367" s="60" t="s">
        <v>228</v>
      </c>
      <c r="R367" s="116"/>
      <c r="S367" s="116"/>
      <c r="T367" s="116"/>
      <c r="U367" s="116"/>
    </row>
    <row r="368" spans="2:21" s="55" customFormat="1" ht="45" customHeight="1" x14ac:dyDescent="0.25">
      <c r="B368" s="49">
        <f t="shared" si="6"/>
        <v>23</v>
      </c>
      <c r="C368" s="50" t="s">
        <v>220</v>
      </c>
      <c r="D368" s="50" t="s">
        <v>679</v>
      </c>
      <c r="E368" s="50" t="s">
        <v>189</v>
      </c>
      <c r="F368" s="50" t="s">
        <v>699</v>
      </c>
      <c r="G368" s="50" t="s">
        <v>711</v>
      </c>
      <c r="H368" s="50" t="s">
        <v>885</v>
      </c>
      <c r="I368" s="50" t="s">
        <v>682</v>
      </c>
      <c r="J368" s="53">
        <v>30000000</v>
      </c>
      <c r="K368" s="53">
        <v>25500000</v>
      </c>
      <c r="L368" s="50" t="s">
        <v>32</v>
      </c>
      <c r="M368" s="50" t="s">
        <v>712</v>
      </c>
      <c r="N368" s="50" t="s">
        <v>27</v>
      </c>
      <c r="O368" s="60">
        <v>45429</v>
      </c>
      <c r="P368" s="60">
        <v>45519</v>
      </c>
      <c r="R368" s="116"/>
      <c r="S368" s="116"/>
      <c r="T368" s="116"/>
      <c r="U368" s="116"/>
    </row>
    <row r="369" spans="2:21" s="55" customFormat="1" ht="45" customHeight="1" x14ac:dyDescent="0.25">
      <c r="B369" s="49">
        <f t="shared" si="6"/>
        <v>24</v>
      </c>
      <c r="C369" s="50" t="s">
        <v>220</v>
      </c>
      <c r="D369" s="50" t="s">
        <v>679</v>
      </c>
      <c r="E369" s="50" t="s">
        <v>189</v>
      </c>
      <c r="F369" s="50" t="s">
        <v>699</v>
      </c>
      <c r="G369" s="50" t="s">
        <v>711</v>
      </c>
      <c r="H369" s="50" t="s">
        <v>885</v>
      </c>
      <c r="I369" s="50" t="s">
        <v>689</v>
      </c>
      <c r="J369" s="53">
        <v>6000000</v>
      </c>
      <c r="K369" s="53">
        <v>2400000</v>
      </c>
      <c r="L369" s="50" t="s">
        <v>32</v>
      </c>
      <c r="M369" s="50" t="s">
        <v>712</v>
      </c>
      <c r="N369" s="50" t="s">
        <v>27</v>
      </c>
      <c r="O369" s="60">
        <v>45429</v>
      </c>
      <c r="P369" s="60">
        <v>45519</v>
      </c>
      <c r="R369" s="116"/>
      <c r="S369" s="116"/>
      <c r="T369" s="116"/>
      <c r="U369" s="116"/>
    </row>
    <row r="370" spans="2:21" s="55" customFormat="1" ht="45" customHeight="1" x14ac:dyDescent="0.25">
      <c r="B370" s="49">
        <f t="shared" si="6"/>
        <v>25</v>
      </c>
      <c r="C370" s="50" t="s">
        <v>220</v>
      </c>
      <c r="D370" s="50" t="s">
        <v>679</v>
      </c>
      <c r="E370" s="50" t="s">
        <v>189</v>
      </c>
      <c r="F370" s="50" t="s">
        <v>699</v>
      </c>
      <c r="G370" s="50" t="s">
        <v>713</v>
      </c>
      <c r="H370" s="50" t="s">
        <v>885</v>
      </c>
      <c r="I370" s="50" t="s">
        <v>682</v>
      </c>
      <c r="J370" s="53">
        <v>44627370.280000001</v>
      </c>
      <c r="K370" s="53">
        <v>37933264.738000005</v>
      </c>
      <c r="L370" s="50" t="s">
        <v>32</v>
      </c>
      <c r="M370" s="50" t="s">
        <v>714</v>
      </c>
      <c r="N370" s="50" t="s">
        <v>26</v>
      </c>
      <c r="O370" s="60">
        <v>45390</v>
      </c>
      <c r="P370" s="60">
        <v>45420</v>
      </c>
      <c r="R370" s="116"/>
      <c r="S370" s="116"/>
      <c r="T370" s="116"/>
      <c r="U370" s="116"/>
    </row>
    <row r="371" spans="2:21" s="55" customFormat="1" ht="45" customHeight="1" x14ac:dyDescent="0.25">
      <c r="B371" s="49">
        <f t="shared" si="6"/>
        <v>26</v>
      </c>
      <c r="C371" s="50" t="s">
        <v>220</v>
      </c>
      <c r="D371" s="50" t="s">
        <v>679</v>
      </c>
      <c r="E371" s="50" t="s">
        <v>189</v>
      </c>
      <c r="F371" s="50" t="s">
        <v>715</v>
      </c>
      <c r="G371" s="50" t="s">
        <v>716</v>
      </c>
      <c r="H371" s="50" t="s">
        <v>885</v>
      </c>
      <c r="I371" s="50" t="s">
        <v>682</v>
      </c>
      <c r="J371" s="53">
        <v>100000000</v>
      </c>
      <c r="K371" s="53">
        <v>85000000</v>
      </c>
      <c r="L371" s="50" t="s">
        <v>54</v>
      </c>
      <c r="M371" s="50" t="s">
        <v>717</v>
      </c>
      <c r="N371" s="50" t="s">
        <v>27</v>
      </c>
      <c r="O371" s="60" t="s">
        <v>228</v>
      </c>
      <c r="P371" s="60" t="s">
        <v>229</v>
      </c>
      <c r="R371" s="116"/>
      <c r="S371" s="116"/>
      <c r="T371" s="116"/>
      <c r="U371" s="116"/>
    </row>
    <row r="372" spans="2:21" s="55" customFormat="1" ht="45" customHeight="1" x14ac:dyDescent="0.25">
      <c r="B372" s="49">
        <f t="shared" si="6"/>
        <v>27</v>
      </c>
      <c r="C372" s="50" t="s">
        <v>220</v>
      </c>
      <c r="D372" s="50" t="s">
        <v>679</v>
      </c>
      <c r="E372" s="50" t="s">
        <v>189</v>
      </c>
      <c r="F372" s="50" t="s">
        <v>715</v>
      </c>
      <c r="G372" s="50" t="s">
        <v>716</v>
      </c>
      <c r="H372" s="50" t="s">
        <v>885</v>
      </c>
      <c r="I372" s="50" t="s">
        <v>689</v>
      </c>
      <c r="J372" s="53">
        <v>8000000</v>
      </c>
      <c r="K372" s="53">
        <v>3200000</v>
      </c>
      <c r="L372" s="50" t="s">
        <v>54</v>
      </c>
      <c r="M372" s="50" t="s">
        <v>717</v>
      </c>
      <c r="N372" s="50" t="s">
        <v>27</v>
      </c>
      <c r="O372" s="60" t="s">
        <v>228</v>
      </c>
      <c r="P372" s="60" t="s">
        <v>229</v>
      </c>
      <c r="R372" s="116"/>
      <c r="S372" s="116"/>
      <c r="T372" s="116"/>
      <c r="U372" s="116"/>
    </row>
    <row r="373" spans="2:21" s="55" customFormat="1" ht="45" customHeight="1" x14ac:dyDescent="0.25">
      <c r="B373" s="49">
        <f t="shared" si="6"/>
        <v>28</v>
      </c>
      <c r="C373" s="50" t="s">
        <v>220</v>
      </c>
      <c r="D373" s="50" t="s">
        <v>679</v>
      </c>
      <c r="E373" s="50" t="s">
        <v>189</v>
      </c>
      <c r="F373" s="50" t="s">
        <v>715</v>
      </c>
      <c r="G373" s="50" t="s">
        <v>716</v>
      </c>
      <c r="H373" s="50" t="s">
        <v>885</v>
      </c>
      <c r="I373" s="50" t="s">
        <v>684</v>
      </c>
      <c r="J373" s="53">
        <v>5000000</v>
      </c>
      <c r="K373" s="53">
        <v>4039432.9550000001</v>
      </c>
      <c r="L373" s="50" t="s">
        <v>54</v>
      </c>
      <c r="M373" s="50" t="s">
        <v>717</v>
      </c>
      <c r="N373" s="50" t="s">
        <v>27</v>
      </c>
      <c r="O373" s="60">
        <v>45473</v>
      </c>
      <c r="P373" s="60">
        <v>45534</v>
      </c>
      <c r="R373" s="116"/>
      <c r="S373" s="116"/>
      <c r="T373" s="116"/>
      <c r="U373" s="116"/>
    </row>
    <row r="374" spans="2:21" s="55" customFormat="1" ht="45" customHeight="1" x14ac:dyDescent="0.25">
      <c r="B374" s="49">
        <f t="shared" si="6"/>
        <v>29</v>
      </c>
      <c r="C374" s="50" t="s">
        <v>220</v>
      </c>
      <c r="D374" s="50" t="s">
        <v>679</v>
      </c>
      <c r="E374" s="50" t="s">
        <v>189</v>
      </c>
      <c r="F374" s="50" t="s">
        <v>715</v>
      </c>
      <c r="G374" s="50" t="s">
        <v>718</v>
      </c>
      <c r="H374" s="50" t="s">
        <v>885</v>
      </c>
      <c r="I374" s="50" t="s">
        <v>682</v>
      </c>
      <c r="J374" s="53">
        <v>75000000</v>
      </c>
      <c r="K374" s="53">
        <v>63750000</v>
      </c>
      <c r="L374" s="50" t="s">
        <v>54</v>
      </c>
      <c r="M374" s="50" t="s">
        <v>719</v>
      </c>
      <c r="N374" s="50" t="s">
        <v>27</v>
      </c>
      <c r="O374" s="60" t="s">
        <v>228</v>
      </c>
      <c r="P374" s="60" t="s">
        <v>228</v>
      </c>
      <c r="R374" s="116"/>
      <c r="S374" s="116"/>
      <c r="T374" s="116"/>
      <c r="U374" s="116"/>
    </row>
    <row r="375" spans="2:21" s="55" customFormat="1" ht="45" customHeight="1" x14ac:dyDescent="0.25">
      <c r="B375" s="49">
        <f t="shared" si="6"/>
        <v>30</v>
      </c>
      <c r="C375" s="50" t="s">
        <v>220</v>
      </c>
      <c r="D375" s="50" t="s">
        <v>679</v>
      </c>
      <c r="E375" s="50" t="s">
        <v>189</v>
      </c>
      <c r="F375" s="50" t="s">
        <v>715</v>
      </c>
      <c r="G375" s="50" t="s">
        <v>718</v>
      </c>
      <c r="H375" s="50" t="s">
        <v>885</v>
      </c>
      <c r="I375" s="50" t="s">
        <v>689</v>
      </c>
      <c r="J375" s="53">
        <v>6000000</v>
      </c>
      <c r="K375" s="53">
        <v>2400000</v>
      </c>
      <c r="L375" s="50" t="s">
        <v>54</v>
      </c>
      <c r="M375" s="50" t="s">
        <v>719</v>
      </c>
      <c r="N375" s="50" t="s">
        <v>27</v>
      </c>
      <c r="O375" s="60" t="s">
        <v>228</v>
      </c>
      <c r="P375" s="60" t="s">
        <v>228</v>
      </c>
      <c r="R375" s="116"/>
      <c r="S375" s="116"/>
      <c r="T375" s="116"/>
      <c r="U375" s="116"/>
    </row>
    <row r="376" spans="2:21" s="55" customFormat="1" ht="45" customHeight="1" x14ac:dyDescent="0.25">
      <c r="B376" s="49">
        <f t="shared" si="6"/>
        <v>31</v>
      </c>
      <c r="C376" s="50" t="s">
        <v>220</v>
      </c>
      <c r="D376" s="50" t="s">
        <v>679</v>
      </c>
      <c r="E376" s="50" t="s">
        <v>189</v>
      </c>
      <c r="F376" s="50" t="s">
        <v>715</v>
      </c>
      <c r="G376" s="50" t="s">
        <v>718</v>
      </c>
      <c r="H376" s="50" t="s">
        <v>885</v>
      </c>
      <c r="I376" s="50" t="s">
        <v>684</v>
      </c>
      <c r="J376" s="53">
        <v>5000000</v>
      </c>
      <c r="K376" s="53">
        <v>4039432.9550000001</v>
      </c>
      <c r="L376" s="50" t="s">
        <v>54</v>
      </c>
      <c r="M376" s="50" t="s">
        <v>719</v>
      </c>
      <c r="N376" s="50" t="s">
        <v>27</v>
      </c>
      <c r="O376" s="60">
        <v>45473</v>
      </c>
      <c r="P376" s="60">
        <v>45534</v>
      </c>
      <c r="R376" s="116"/>
      <c r="S376" s="116"/>
      <c r="T376" s="116"/>
      <c r="U376" s="116"/>
    </row>
    <row r="377" spans="2:21" s="55" customFormat="1" ht="45" customHeight="1" x14ac:dyDescent="0.25">
      <c r="B377" s="49">
        <f t="shared" si="6"/>
        <v>32</v>
      </c>
      <c r="C377" s="50" t="s">
        <v>220</v>
      </c>
      <c r="D377" s="50" t="s">
        <v>679</v>
      </c>
      <c r="E377" s="50" t="s">
        <v>189</v>
      </c>
      <c r="F377" s="50" t="s">
        <v>715</v>
      </c>
      <c r="G377" s="50" t="s">
        <v>720</v>
      </c>
      <c r="H377" s="50" t="s">
        <v>885</v>
      </c>
      <c r="I377" s="50" t="s">
        <v>682</v>
      </c>
      <c r="J377" s="53">
        <v>60000000</v>
      </c>
      <c r="K377" s="53">
        <v>51000000</v>
      </c>
      <c r="L377" s="50" t="s">
        <v>54</v>
      </c>
      <c r="M377" s="50" t="s">
        <v>721</v>
      </c>
      <c r="N377" s="50" t="s">
        <v>27</v>
      </c>
      <c r="O377" s="60">
        <v>45473</v>
      </c>
      <c r="P377" s="60">
        <v>45534</v>
      </c>
      <c r="R377" s="116"/>
      <c r="S377" s="116"/>
      <c r="T377" s="116"/>
      <c r="U377" s="116"/>
    </row>
    <row r="378" spans="2:21" s="55" customFormat="1" ht="45" customHeight="1" x14ac:dyDescent="0.25">
      <c r="B378" s="49">
        <f t="shared" si="6"/>
        <v>33</v>
      </c>
      <c r="C378" s="50" t="s">
        <v>220</v>
      </c>
      <c r="D378" s="50" t="s">
        <v>679</v>
      </c>
      <c r="E378" s="50" t="s">
        <v>189</v>
      </c>
      <c r="F378" s="50" t="s">
        <v>715</v>
      </c>
      <c r="G378" s="50" t="s">
        <v>720</v>
      </c>
      <c r="H378" s="50" t="s">
        <v>885</v>
      </c>
      <c r="I378" s="50" t="s">
        <v>689</v>
      </c>
      <c r="J378" s="53">
        <v>6000000</v>
      </c>
      <c r="K378" s="53">
        <v>2400000</v>
      </c>
      <c r="L378" s="50" t="s">
        <v>54</v>
      </c>
      <c r="M378" s="50" t="s">
        <v>721</v>
      </c>
      <c r="N378" s="50" t="s">
        <v>27</v>
      </c>
      <c r="O378" s="60">
        <v>45473</v>
      </c>
      <c r="P378" s="60">
        <v>45534</v>
      </c>
      <c r="R378" s="116"/>
      <c r="S378" s="116"/>
      <c r="T378" s="116"/>
      <c r="U378" s="116"/>
    </row>
    <row r="379" spans="2:21" s="55" customFormat="1" ht="45" customHeight="1" x14ac:dyDescent="0.25">
      <c r="B379" s="49">
        <f t="shared" si="6"/>
        <v>34</v>
      </c>
      <c r="C379" s="50" t="s">
        <v>220</v>
      </c>
      <c r="D379" s="50" t="s">
        <v>679</v>
      </c>
      <c r="E379" s="50" t="s">
        <v>189</v>
      </c>
      <c r="F379" s="50" t="s">
        <v>715</v>
      </c>
      <c r="G379" s="50" t="s">
        <v>720</v>
      </c>
      <c r="H379" s="50" t="s">
        <v>885</v>
      </c>
      <c r="I379" s="50" t="s">
        <v>684</v>
      </c>
      <c r="J379" s="53">
        <v>5000000</v>
      </c>
      <c r="K379" s="53">
        <v>4039400</v>
      </c>
      <c r="L379" s="50" t="s">
        <v>54</v>
      </c>
      <c r="M379" s="50" t="s">
        <v>722</v>
      </c>
      <c r="N379" s="50" t="s">
        <v>27</v>
      </c>
      <c r="O379" s="60">
        <v>45322</v>
      </c>
      <c r="P379" s="60">
        <v>45383</v>
      </c>
      <c r="R379" s="116"/>
      <c r="S379" s="116"/>
      <c r="T379" s="116"/>
      <c r="U379" s="116"/>
    </row>
    <row r="380" spans="2:21" s="55" customFormat="1" ht="45" customHeight="1" x14ac:dyDescent="0.25">
      <c r="B380" s="49">
        <f t="shared" si="6"/>
        <v>35</v>
      </c>
      <c r="C380" s="50" t="s">
        <v>220</v>
      </c>
      <c r="D380" s="50" t="s">
        <v>679</v>
      </c>
      <c r="E380" s="50" t="s">
        <v>189</v>
      </c>
      <c r="F380" s="50" t="s">
        <v>715</v>
      </c>
      <c r="G380" s="50" t="s">
        <v>723</v>
      </c>
      <c r="H380" s="50" t="s">
        <v>885</v>
      </c>
      <c r="I380" s="50" t="s">
        <v>682</v>
      </c>
      <c r="J380" s="53">
        <v>24426000</v>
      </c>
      <c r="K380" s="53">
        <v>15130000.001115</v>
      </c>
      <c r="L380" s="50" t="s">
        <v>54</v>
      </c>
      <c r="M380" s="50" t="s">
        <v>724</v>
      </c>
      <c r="N380" s="50" t="s">
        <v>27</v>
      </c>
      <c r="O380" s="60">
        <v>45473</v>
      </c>
      <c r="P380" s="60">
        <v>45534</v>
      </c>
      <c r="R380" s="116"/>
      <c r="S380" s="116"/>
      <c r="T380" s="116"/>
      <c r="U380" s="116"/>
    </row>
    <row r="381" spans="2:21" s="55" customFormat="1" ht="45" customHeight="1" x14ac:dyDescent="0.25">
      <c r="B381" s="49">
        <f t="shared" si="6"/>
        <v>36</v>
      </c>
      <c r="C381" s="50" t="s">
        <v>220</v>
      </c>
      <c r="D381" s="50" t="s">
        <v>679</v>
      </c>
      <c r="E381" s="50" t="s">
        <v>189</v>
      </c>
      <c r="F381" s="50" t="s">
        <v>715</v>
      </c>
      <c r="G381" s="50" t="s">
        <v>723</v>
      </c>
      <c r="H381" s="50" t="s">
        <v>885</v>
      </c>
      <c r="I381" s="50" t="s">
        <v>689</v>
      </c>
      <c r="J381" s="53">
        <v>4500000</v>
      </c>
      <c r="K381" s="53">
        <v>1800000</v>
      </c>
      <c r="L381" s="50" t="s">
        <v>54</v>
      </c>
      <c r="M381" s="50" t="s">
        <v>724</v>
      </c>
      <c r="N381" s="50" t="s">
        <v>27</v>
      </c>
      <c r="O381" s="60">
        <v>45473</v>
      </c>
      <c r="P381" s="60">
        <v>45534</v>
      </c>
      <c r="R381" s="116"/>
      <c r="S381" s="116"/>
      <c r="T381" s="116"/>
      <c r="U381" s="116"/>
    </row>
    <row r="382" spans="2:21" s="55" customFormat="1" ht="45" customHeight="1" x14ac:dyDescent="0.25">
      <c r="B382" s="49">
        <f t="shared" si="6"/>
        <v>37</v>
      </c>
      <c r="C382" s="50" t="s">
        <v>220</v>
      </c>
      <c r="D382" s="50" t="s">
        <v>679</v>
      </c>
      <c r="E382" s="50" t="s">
        <v>189</v>
      </c>
      <c r="F382" s="50" t="s">
        <v>715</v>
      </c>
      <c r="G382" s="50" t="s">
        <v>725</v>
      </c>
      <c r="H382" s="50" t="s">
        <v>885</v>
      </c>
      <c r="I382" s="50" t="s">
        <v>684</v>
      </c>
      <c r="J382" s="53">
        <v>8120000</v>
      </c>
      <c r="K382" s="53">
        <v>6560039.1189200003</v>
      </c>
      <c r="L382" s="50" t="s">
        <v>54</v>
      </c>
      <c r="M382" s="50" t="s">
        <v>726</v>
      </c>
      <c r="N382" s="50" t="s">
        <v>26</v>
      </c>
      <c r="O382" s="60">
        <v>45392</v>
      </c>
      <c r="P382" s="60">
        <v>45453</v>
      </c>
      <c r="R382" s="116"/>
      <c r="S382" s="116"/>
      <c r="T382" s="116"/>
      <c r="U382" s="116"/>
    </row>
    <row r="383" spans="2:21" s="55" customFormat="1" ht="45" customHeight="1" x14ac:dyDescent="0.25">
      <c r="B383" s="49">
        <f t="shared" si="6"/>
        <v>38</v>
      </c>
      <c r="C383" s="50" t="s">
        <v>220</v>
      </c>
      <c r="D383" s="50" t="s">
        <v>679</v>
      </c>
      <c r="E383" s="50" t="s">
        <v>189</v>
      </c>
      <c r="F383" s="50" t="s">
        <v>715</v>
      </c>
      <c r="G383" s="50" t="s">
        <v>727</v>
      </c>
      <c r="H383" s="50" t="s">
        <v>885</v>
      </c>
      <c r="I383" s="50" t="s">
        <v>684</v>
      </c>
      <c r="J383" s="53">
        <v>2000000</v>
      </c>
      <c r="K383" s="53">
        <v>1615773.182</v>
      </c>
      <c r="L383" s="50" t="s">
        <v>54</v>
      </c>
      <c r="M383" s="50" t="s">
        <v>728</v>
      </c>
      <c r="N383" s="50" t="s">
        <v>27</v>
      </c>
      <c r="O383" s="60" t="s">
        <v>229</v>
      </c>
      <c r="P383" s="60" t="s">
        <v>229</v>
      </c>
      <c r="R383" s="116"/>
      <c r="S383" s="116"/>
      <c r="T383" s="116"/>
      <c r="U383" s="116"/>
    </row>
    <row r="384" spans="2:21" s="55" customFormat="1" ht="45" customHeight="1" x14ac:dyDescent="0.25">
      <c r="B384" s="49">
        <f t="shared" si="6"/>
        <v>39</v>
      </c>
      <c r="C384" s="50" t="s">
        <v>220</v>
      </c>
      <c r="D384" s="50" t="s">
        <v>679</v>
      </c>
      <c r="E384" s="50" t="s">
        <v>189</v>
      </c>
      <c r="F384" s="50" t="s">
        <v>729</v>
      </c>
      <c r="G384" s="50" t="s">
        <v>730</v>
      </c>
      <c r="H384" s="50" t="s">
        <v>885</v>
      </c>
      <c r="I384" s="50" t="s">
        <v>684</v>
      </c>
      <c r="J384" s="53">
        <v>10000000</v>
      </c>
      <c r="K384" s="53">
        <v>8078865.9100000001</v>
      </c>
      <c r="L384" s="50" t="s">
        <v>54</v>
      </c>
      <c r="M384" s="50" t="s">
        <v>319</v>
      </c>
      <c r="N384" s="50" t="s">
        <v>27</v>
      </c>
      <c r="O384" s="60">
        <v>45427</v>
      </c>
      <c r="P384" s="60">
        <v>45483</v>
      </c>
      <c r="R384" s="116"/>
      <c r="S384" s="116"/>
      <c r="T384" s="116"/>
      <c r="U384" s="116"/>
    </row>
    <row r="385" spans="2:21" s="55" customFormat="1" ht="45" customHeight="1" x14ac:dyDescent="0.25">
      <c r="B385" s="49">
        <f t="shared" si="6"/>
        <v>40</v>
      </c>
      <c r="C385" s="50" t="s">
        <v>220</v>
      </c>
      <c r="D385" s="50" t="s">
        <v>679</v>
      </c>
      <c r="E385" s="50" t="s">
        <v>189</v>
      </c>
      <c r="F385" s="50" t="s">
        <v>729</v>
      </c>
      <c r="G385" s="50" t="s">
        <v>731</v>
      </c>
      <c r="H385" s="50" t="s">
        <v>885</v>
      </c>
      <c r="I385" s="50" t="s">
        <v>684</v>
      </c>
      <c r="J385" s="53">
        <v>1600000</v>
      </c>
      <c r="K385" s="53">
        <v>1292618.5456000001</v>
      </c>
      <c r="L385" s="50" t="s">
        <v>54</v>
      </c>
      <c r="M385" s="50" t="s">
        <v>732</v>
      </c>
      <c r="N385" s="50" t="s">
        <v>27</v>
      </c>
      <c r="O385" s="60" t="s">
        <v>228</v>
      </c>
      <c r="P385" s="60" t="s">
        <v>229</v>
      </c>
      <c r="R385" s="116"/>
      <c r="S385" s="116"/>
      <c r="T385" s="116"/>
      <c r="U385" s="116"/>
    </row>
    <row r="386" spans="2:21" s="55" customFormat="1" ht="45" customHeight="1" x14ac:dyDescent="0.25">
      <c r="B386" s="49">
        <f t="shared" si="6"/>
        <v>41</v>
      </c>
      <c r="C386" s="50" t="s">
        <v>220</v>
      </c>
      <c r="D386" s="50" t="s">
        <v>679</v>
      </c>
      <c r="E386" s="50" t="s">
        <v>189</v>
      </c>
      <c r="F386" s="50" t="s">
        <v>733</v>
      </c>
      <c r="G386" s="50" t="s">
        <v>1645</v>
      </c>
      <c r="H386" s="50" t="s">
        <v>885</v>
      </c>
      <c r="I386" s="50" t="s">
        <v>684</v>
      </c>
      <c r="J386" s="53">
        <v>2000000</v>
      </c>
      <c r="K386" s="53">
        <v>1615773.182</v>
      </c>
      <c r="L386" s="50" t="s">
        <v>54</v>
      </c>
      <c r="M386" s="50" t="s">
        <v>734</v>
      </c>
      <c r="N386" s="50" t="s">
        <v>776</v>
      </c>
      <c r="O386" s="60" t="s">
        <v>229</v>
      </c>
      <c r="P386" s="60" t="s">
        <v>229</v>
      </c>
      <c r="R386" s="116"/>
      <c r="S386" s="116"/>
      <c r="T386" s="116"/>
      <c r="U386" s="116"/>
    </row>
    <row r="387" spans="2:21" s="55" customFormat="1" ht="45" customHeight="1" x14ac:dyDescent="0.25">
      <c r="B387" s="49">
        <f t="shared" si="6"/>
        <v>42</v>
      </c>
      <c r="C387" s="50" t="s">
        <v>220</v>
      </c>
      <c r="D387" s="50" t="s">
        <v>679</v>
      </c>
      <c r="E387" s="50" t="s">
        <v>189</v>
      </c>
      <c r="F387" s="50" t="s">
        <v>735</v>
      </c>
      <c r="G387" s="50" t="s">
        <v>736</v>
      </c>
      <c r="H387" s="50" t="s">
        <v>885</v>
      </c>
      <c r="I387" s="50" t="s">
        <v>684</v>
      </c>
      <c r="J387" s="53">
        <v>7000000</v>
      </c>
      <c r="K387" s="53">
        <v>5655206.1370000001</v>
      </c>
      <c r="L387" s="50" t="s">
        <v>54</v>
      </c>
      <c r="M387" s="50" t="s">
        <v>737</v>
      </c>
      <c r="N387" s="50" t="s">
        <v>26</v>
      </c>
      <c r="O387" s="60" t="s">
        <v>229</v>
      </c>
      <c r="P387" s="60" t="s">
        <v>229</v>
      </c>
      <c r="R387" s="116"/>
      <c r="S387" s="116"/>
      <c r="T387" s="116"/>
      <c r="U387" s="116"/>
    </row>
    <row r="388" spans="2:21" s="55" customFormat="1" ht="45" customHeight="1" x14ac:dyDescent="0.25">
      <c r="B388" s="49">
        <f t="shared" si="6"/>
        <v>43</v>
      </c>
      <c r="C388" s="50" t="s">
        <v>220</v>
      </c>
      <c r="D388" s="50" t="s">
        <v>679</v>
      </c>
      <c r="E388" s="50" t="s">
        <v>189</v>
      </c>
      <c r="F388" s="50" t="s">
        <v>738</v>
      </c>
      <c r="G388" s="50" t="s">
        <v>1494</v>
      </c>
      <c r="H388" s="50" t="s">
        <v>885</v>
      </c>
      <c r="I388" s="50" t="s">
        <v>682</v>
      </c>
      <c r="J388" s="53">
        <v>130000000</v>
      </c>
      <c r="K388" s="53">
        <v>64606084.630000003</v>
      </c>
      <c r="L388" s="50" t="s">
        <v>32</v>
      </c>
      <c r="M388" s="50" t="s">
        <v>320</v>
      </c>
      <c r="N388" s="50" t="s">
        <v>27</v>
      </c>
      <c r="O388" s="60">
        <v>45421</v>
      </c>
      <c r="P388" s="60">
        <v>45513</v>
      </c>
      <c r="R388" s="116"/>
      <c r="S388" s="116"/>
      <c r="T388" s="116"/>
      <c r="U388" s="116"/>
    </row>
    <row r="389" spans="2:21" s="55" customFormat="1" ht="45" customHeight="1" x14ac:dyDescent="0.25">
      <c r="B389" s="49">
        <f t="shared" si="6"/>
        <v>44</v>
      </c>
      <c r="C389" s="50" t="s">
        <v>220</v>
      </c>
      <c r="D389" s="50" t="s">
        <v>679</v>
      </c>
      <c r="E389" s="50" t="s">
        <v>189</v>
      </c>
      <c r="F389" s="50" t="s">
        <v>738</v>
      </c>
      <c r="G389" s="50" t="s">
        <v>739</v>
      </c>
      <c r="H389" s="50" t="s">
        <v>885</v>
      </c>
      <c r="I389" s="50" t="s">
        <v>689</v>
      </c>
      <c r="J389" s="53">
        <v>20000000</v>
      </c>
      <c r="K389" s="53">
        <v>4000000</v>
      </c>
      <c r="L389" s="50" t="s">
        <v>32</v>
      </c>
      <c r="M389" s="50" t="s">
        <v>320</v>
      </c>
      <c r="N389" s="50" t="s">
        <v>27</v>
      </c>
      <c r="O389" s="60">
        <v>45421</v>
      </c>
      <c r="P389" s="60">
        <v>45513</v>
      </c>
      <c r="R389" s="116"/>
      <c r="S389" s="116"/>
      <c r="T389" s="116"/>
      <c r="U389" s="116"/>
    </row>
    <row r="390" spans="2:21" s="55" customFormat="1" ht="45" customHeight="1" x14ac:dyDescent="0.25">
      <c r="B390" s="49">
        <f t="shared" si="6"/>
        <v>45</v>
      </c>
      <c r="C390" s="50" t="s">
        <v>220</v>
      </c>
      <c r="D390" s="50" t="s">
        <v>679</v>
      </c>
      <c r="E390" s="50" t="s">
        <v>189</v>
      </c>
      <c r="F390" s="50" t="s">
        <v>740</v>
      </c>
      <c r="G390" s="50" t="s">
        <v>741</v>
      </c>
      <c r="H390" s="50" t="s">
        <v>885</v>
      </c>
      <c r="I390" s="50" t="s">
        <v>684</v>
      </c>
      <c r="J390" s="53">
        <v>11500000</v>
      </c>
      <c r="K390" s="53">
        <v>9290695.7965000011</v>
      </c>
      <c r="L390" s="50" t="s">
        <v>54</v>
      </c>
      <c r="M390" s="50" t="s">
        <v>742</v>
      </c>
      <c r="N390" s="50" t="s">
        <v>776</v>
      </c>
      <c r="O390" s="60" t="s">
        <v>229</v>
      </c>
      <c r="P390" s="60" t="s">
        <v>229</v>
      </c>
      <c r="R390" s="116"/>
      <c r="S390" s="116"/>
      <c r="T390" s="116"/>
      <c r="U390" s="116"/>
    </row>
    <row r="391" spans="2:21" s="55" customFormat="1" ht="45" customHeight="1" x14ac:dyDescent="0.25">
      <c r="B391" s="49">
        <f t="shared" si="6"/>
        <v>46</v>
      </c>
      <c r="C391" s="50" t="s">
        <v>220</v>
      </c>
      <c r="D391" s="50" t="s">
        <v>679</v>
      </c>
      <c r="E391" s="50" t="s">
        <v>189</v>
      </c>
      <c r="F391" s="50" t="s">
        <v>740</v>
      </c>
      <c r="G391" s="50" t="s">
        <v>741</v>
      </c>
      <c r="H391" s="50" t="s">
        <v>886</v>
      </c>
      <c r="I391" s="50" t="s">
        <v>682</v>
      </c>
      <c r="J391" s="53">
        <v>34556735.688929416</v>
      </c>
      <c r="K391" s="53">
        <v>29373225.335590001</v>
      </c>
      <c r="L391" s="50" t="s">
        <v>54</v>
      </c>
      <c r="M391" s="50" t="s">
        <v>1502</v>
      </c>
      <c r="N391" s="50" t="s">
        <v>27</v>
      </c>
      <c r="O391" s="60" t="s">
        <v>229</v>
      </c>
      <c r="P391" s="60" t="s">
        <v>1508</v>
      </c>
      <c r="R391" s="116"/>
      <c r="S391" s="116"/>
      <c r="T391" s="116"/>
      <c r="U391" s="116"/>
    </row>
    <row r="392" spans="2:21" s="55" customFormat="1" ht="45" customHeight="1" x14ac:dyDescent="0.25">
      <c r="B392" s="49">
        <f t="shared" si="6"/>
        <v>47</v>
      </c>
      <c r="C392" s="50" t="s">
        <v>220</v>
      </c>
      <c r="D392" s="50" t="s">
        <v>679</v>
      </c>
      <c r="E392" s="50" t="s">
        <v>189</v>
      </c>
      <c r="F392" s="50" t="s">
        <v>740</v>
      </c>
      <c r="G392" s="50" t="s">
        <v>741</v>
      </c>
      <c r="H392" s="50" t="s">
        <v>885</v>
      </c>
      <c r="I392" s="50" t="s">
        <v>689</v>
      </c>
      <c r="J392" s="53">
        <v>7406521.5000000028</v>
      </c>
      <c r="K392" s="53">
        <v>2962608.6000000015</v>
      </c>
      <c r="L392" s="50" t="s">
        <v>54</v>
      </c>
      <c r="M392" s="50" t="s">
        <v>1502</v>
      </c>
      <c r="N392" s="50" t="s">
        <v>27</v>
      </c>
      <c r="O392" s="60" t="s">
        <v>229</v>
      </c>
      <c r="P392" s="60" t="s">
        <v>1508</v>
      </c>
      <c r="R392" s="116"/>
      <c r="S392" s="116"/>
      <c r="T392" s="116"/>
      <c r="U392" s="116"/>
    </row>
    <row r="393" spans="2:21" s="55" customFormat="1" ht="45" customHeight="1" x14ac:dyDescent="0.25">
      <c r="B393" s="49">
        <f t="shared" si="6"/>
        <v>48</v>
      </c>
      <c r="C393" s="50" t="s">
        <v>220</v>
      </c>
      <c r="D393" s="50" t="s">
        <v>679</v>
      </c>
      <c r="E393" s="50" t="s">
        <v>189</v>
      </c>
      <c r="F393" s="50" t="s">
        <v>1492</v>
      </c>
      <c r="G393" s="50" t="s">
        <v>1495</v>
      </c>
      <c r="H393" s="50" t="s">
        <v>885</v>
      </c>
      <c r="I393" s="50" t="s">
        <v>684</v>
      </c>
      <c r="J393" s="53">
        <v>6500000</v>
      </c>
      <c r="K393" s="53">
        <v>5251262.8415000001</v>
      </c>
      <c r="L393" s="50" t="s">
        <v>54</v>
      </c>
      <c r="M393" s="50" t="s">
        <v>1503</v>
      </c>
      <c r="N393" s="50" t="s">
        <v>27</v>
      </c>
      <c r="O393" s="60" t="s">
        <v>229</v>
      </c>
      <c r="P393" s="60" t="s">
        <v>230</v>
      </c>
      <c r="R393" s="116"/>
      <c r="S393" s="116"/>
      <c r="T393" s="116"/>
      <c r="U393" s="116"/>
    </row>
    <row r="394" spans="2:21" s="55" customFormat="1" ht="45" customHeight="1" x14ac:dyDescent="0.25">
      <c r="B394" s="49">
        <f t="shared" si="6"/>
        <v>49</v>
      </c>
      <c r="C394" s="50" t="s">
        <v>220</v>
      </c>
      <c r="D394" s="50" t="s">
        <v>679</v>
      </c>
      <c r="E394" s="50" t="s">
        <v>189</v>
      </c>
      <c r="F394" s="50" t="s">
        <v>1492</v>
      </c>
      <c r="G394" s="50" t="s">
        <v>1495</v>
      </c>
      <c r="H394" s="50" t="s">
        <v>885</v>
      </c>
      <c r="I394" s="50" t="s">
        <v>682</v>
      </c>
      <c r="J394" s="53">
        <v>20000000</v>
      </c>
      <c r="K394" s="53">
        <v>17000000</v>
      </c>
      <c r="L394" s="50" t="s">
        <v>54</v>
      </c>
      <c r="M394" s="50" t="s">
        <v>1504</v>
      </c>
      <c r="N394" s="50" t="s">
        <v>27</v>
      </c>
      <c r="O394" s="60" t="s">
        <v>229</v>
      </c>
      <c r="P394" s="60" t="s">
        <v>1508</v>
      </c>
      <c r="R394" s="116"/>
      <c r="S394" s="116"/>
      <c r="T394" s="116"/>
      <c r="U394" s="116"/>
    </row>
    <row r="395" spans="2:21" s="55" customFormat="1" ht="45" customHeight="1" x14ac:dyDescent="0.25">
      <c r="B395" s="49">
        <f t="shared" si="6"/>
        <v>50</v>
      </c>
      <c r="C395" s="50" t="s">
        <v>220</v>
      </c>
      <c r="D395" s="50" t="s">
        <v>679</v>
      </c>
      <c r="E395" s="50" t="s">
        <v>189</v>
      </c>
      <c r="F395" s="50" t="s">
        <v>743</v>
      </c>
      <c r="G395" s="50" t="s">
        <v>744</v>
      </c>
      <c r="H395" s="50" t="s">
        <v>885</v>
      </c>
      <c r="I395" s="50" t="s">
        <v>682</v>
      </c>
      <c r="J395" s="53">
        <v>60210400</v>
      </c>
      <c r="K395" s="53">
        <v>29922755.370000001</v>
      </c>
      <c r="L395" s="50" t="s">
        <v>32</v>
      </c>
      <c r="M395" s="50" t="s">
        <v>745</v>
      </c>
      <c r="N395" s="50" t="s">
        <v>27</v>
      </c>
      <c r="O395" s="60" t="s">
        <v>228</v>
      </c>
      <c r="P395" s="60" t="s">
        <v>228</v>
      </c>
      <c r="R395" s="116"/>
      <c r="S395" s="116"/>
      <c r="T395" s="116"/>
      <c r="U395" s="116"/>
    </row>
    <row r="396" spans="2:21" s="55" customFormat="1" ht="45" customHeight="1" x14ac:dyDescent="0.25">
      <c r="B396" s="49">
        <f t="shared" si="6"/>
        <v>51</v>
      </c>
      <c r="C396" s="50" t="s">
        <v>220</v>
      </c>
      <c r="D396" s="50" t="s">
        <v>679</v>
      </c>
      <c r="E396" s="50" t="s">
        <v>189</v>
      </c>
      <c r="F396" s="50" t="s">
        <v>743</v>
      </c>
      <c r="G396" s="50" t="s">
        <v>744</v>
      </c>
      <c r="H396" s="50" t="s">
        <v>885</v>
      </c>
      <c r="I396" s="50" t="s">
        <v>689</v>
      </c>
      <c r="J396" s="53">
        <v>10000000</v>
      </c>
      <c r="K396" s="53">
        <v>2182000</v>
      </c>
      <c r="L396" s="50" t="s">
        <v>32</v>
      </c>
      <c r="M396" s="50" t="s">
        <v>745</v>
      </c>
      <c r="N396" s="50" t="s">
        <v>27</v>
      </c>
      <c r="O396" s="60" t="s">
        <v>228</v>
      </c>
      <c r="P396" s="60" t="s">
        <v>228</v>
      </c>
      <c r="R396" s="116"/>
      <c r="S396" s="116"/>
      <c r="T396" s="116"/>
      <c r="U396" s="116"/>
    </row>
    <row r="397" spans="2:21" s="55" customFormat="1" ht="45" customHeight="1" x14ac:dyDescent="0.25">
      <c r="B397" s="49">
        <f t="shared" si="6"/>
        <v>52</v>
      </c>
      <c r="C397" s="50" t="s">
        <v>220</v>
      </c>
      <c r="D397" s="50" t="s">
        <v>679</v>
      </c>
      <c r="E397" s="50" t="s">
        <v>189</v>
      </c>
      <c r="F397" s="50" t="s">
        <v>746</v>
      </c>
      <c r="G397" s="50" t="s">
        <v>747</v>
      </c>
      <c r="H397" s="50" t="s">
        <v>885</v>
      </c>
      <c r="I397" s="50" t="s">
        <v>684</v>
      </c>
      <c r="J397" s="53">
        <v>21000000</v>
      </c>
      <c r="K397" s="53">
        <v>10662254.064000001</v>
      </c>
      <c r="L397" s="50" t="s">
        <v>32</v>
      </c>
      <c r="M397" s="50" t="s">
        <v>748</v>
      </c>
      <c r="N397" s="50" t="s">
        <v>26</v>
      </c>
      <c r="O397" s="60" t="s">
        <v>228</v>
      </c>
      <c r="P397" s="60" t="s">
        <v>228</v>
      </c>
      <c r="R397" s="116"/>
      <c r="S397" s="116"/>
      <c r="T397" s="116"/>
      <c r="U397" s="116"/>
    </row>
    <row r="398" spans="2:21" s="55" customFormat="1" ht="45" customHeight="1" x14ac:dyDescent="0.25">
      <c r="B398" s="49">
        <f t="shared" si="6"/>
        <v>53</v>
      </c>
      <c r="C398" s="50" t="s">
        <v>220</v>
      </c>
      <c r="D398" s="50" t="s">
        <v>679</v>
      </c>
      <c r="E398" s="50" t="s">
        <v>189</v>
      </c>
      <c r="F398" s="50" t="s">
        <v>749</v>
      </c>
      <c r="G398" s="50" t="s">
        <v>750</v>
      </c>
      <c r="H398" s="50" t="s">
        <v>885</v>
      </c>
      <c r="I398" s="50" t="s">
        <v>682</v>
      </c>
      <c r="J398" s="53">
        <v>15000000</v>
      </c>
      <c r="K398" s="53">
        <v>12750000</v>
      </c>
      <c r="L398" s="50" t="s">
        <v>32</v>
      </c>
      <c r="M398" s="50" t="s">
        <v>751</v>
      </c>
      <c r="N398" s="50" t="s">
        <v>26</v>
      </c>
      <c r="O398" s="60">
        <v>45442</v>
      </c>
      <c r="P398" s="60">
        <v>45504</v>
      </c>
      <c r="R398" s="116"/>
      <c r="S398" s="116"/>
      <c r="T398" s="116"/>
      <c r="U398" s="116"/>
    </row>
    <row r="399" spans="2:21" s="55" customFormat="1" ht="45" customHeight="1" x14ac:dyDescent="0.25">
      <c r="B399" s="49">
        <f t="shared" si="6"/>
        <v>54</v>
      </c>
      <c r="C399" s="50" t="s">
        <v>220</v>
      </c>
      <c r="D399" s="50" t="s">
        <v>679</v>
      </c>
      <c r="E399" s="50" t="s">
        <v>189</v>
      </c>
      <c r="F399" s="50" t="s">
        <v>749</v>
      </c>
      <c r="G399" s="50" t="s">
        <v>752</v>
      </c>
      <c r="H399" s="50" t="s">
        <v>886</v>
      </c>
      <c r="I399" s="50" t="s">
        <v>682</v>
      </c>
      <c r="J399" s="53">
        <v>22000000</v>
      </c>
      <c r="K399" s="53">
        <v>18700000</v>
      </c>
      <c r="L399" s="50" t="s">
        <v>32</v>
      </c>
      <c r="M399" s="50" t="s">
        <v>753</v>
      </c>
      <c r="N399" s="50" t="s">
        <v>27</v>
      </c>
      <c r="O399" s="60">
        <v>45412</v>
      </c>
      <c r="P399" s="60">
        <v>45460</v>
      </c>
      <c r="R399" s="116"/>
      <c r="S399" s="116"/>
      <c r="T399" s="116"/>
      <c r="U399" s="116"/>
    </row>
    <row r="400" spans="2:21" s="55" customFormat="1" ht="45" customHeight="1" x14ac:dyDescent="0.25">
      <c r="B400" s="49">
        <f t="shared" si="6"/>
        <v>55</v>
      </c>
      <c r="C400" s="50" t="s">
        <v>220</v>
      </c>
      <c r="D400" s="50" t="s">
        <v>679</v>
      </c>
      <c r="E400" s="50" t="s">
        <v>189</v>
      </c>
      <c r="F400" s="50" t="s">
        <v>746</v>
      </c>
      <c r="G400" s="50" t="s">
        <v>754</v>
      </c>
      <c r="H400" s="50" t="s">
        <v>885</v>
      </c>
      <c r="I400" s="50" t="s">
        <v>684</v>
      </c>
      <c r="J400" s="53">
        <v>5000000</v>
      </c>
      <c r="K400" s="53">
        <v>4039432.9550000001</v>
      </c>
      <c r="L400" s="50" t="s">
        <v>54</v>
      </c>
      <c r="M400" s="50" t="s">
        <v>755</v>
      </c>
      <c r="N400" s="50" t="s">
        <v>26</v>
      </c>
      <c r="O400" s="60" t="s">
        <v>229</v>
      </c>
      <c r="P400" s="60" t="s">
        <v>229</v>
      </c>
      <c r="R400" s="116"/>
      <c r="S400" s="116"/>
      <c r="T400" s="116"/>
      <c r="U400" s="116"/>
    </row>
    <row r="401" spans="2:21" s="55" customFormat="1" ht="45" customHeight="1" x14ac:dyDescent="0.25">
      <c r="B401" s="49">
        <f t="shared" si="6"/>
        <v>56</v>
      </c>
      <c r="C401" s="50" t="s">
        <v>220</v>
      </c>
      <c r="D401" s="50" t="s">
        <v>679</v>
      </c>
      <c r="E401" s="50" t="s">
        <v>189</v>
      </c>
      <c r="F401" s="50" t="s">
        <v>756</v>
      </c>
      <c r="G401" s="50" t="s">
        <v>757</v>
      </c>
      <c r="H401" s="50" t="s">
        <v>885</v>
      </c>
      <c r="I401" s="50" t="s">
        <v>684</v>
      </c>
      <c r="J401" s="53">
        <v>4000000</v>
      </c>
      <c r="K401" s="53">
        <v>2030905.5360000001</v>
      </c>
      <c r="L401" s="50" t="s">
        <v>32</v>
      </c>
      <c r="M401" s="50" t="s">
        <v>758</v>
      </c>
      <c r="N401" s="50" t="s">
        <v>26</v>
      </c>
      <c r="O401" s="60" t="s">
        <v>229</v>
      </c>
      <c r="P401" s="60" t="s">
        <v>229</v>
      </c>
      <c r="R401" s="116"/>
      <c r="S401" s="116"/>
      <c r="T401" s="116"/>
      <c r="U401" s="116"/>
    </row>
    <row r="402" spans="2:21" s="55" customFormat="1" ht="45" customHeight="1" x14ac:dyDescent="0.25">
      <c r="B402" s="49">
        <f t="shared" si="6"/>
        <v>57</v>
      </c>
      <c r="C402" s="50" t="s">
        <v>220</v>
      </c>
      <c r="D402" s="50" t="s">
        <v>679</v>
      </c>
      <c r="E402" s="50" t="s">
        <v>189</v>
      </c>
      <c r="F402" s="50" t="s">
        <v>756</v>
      </c>
      <c r="G402" s="50" t="s">
        <v>759</v>
      </c>
      <c r="H402" s="50" t="s">
        <v>885</v>
      </c>
      <c r="I402" s="50" t="s">
        <v>682</v>
      </c>
      <c r="J402" s="53">
        <v>2000000</v>
      </c>
      <c r="K402" s="53">
        <v>1700000</v>
      </c>
      <c r="L402" s="50" t="s">
        <v>32</v>
      </c>
      <c r="M402" s="50" t="s">
        <v>760</v>
      </c>
      <c r="N402" s="50" t="s">
        <v>26</v>
      </c>
      <c r="O402" s="60" t="s">
        <v>229</v>
      </c>
      <c r="P402" s="60" t="s">
        <v>229</v>
      </c>
      <c r="R402" s="116"/>
      <c r="S402" s="116"/>
      <c r="T402" s="116"/>
      <c r="U402" s="116"/>
    </row>
    <row r="403" spans="2:21" s="55" customFormat="1" ht="45" customHeight="1" x14ac:dyDescent="0.25">
      <c r="B403" s="49">
        <f t="shared" si="6"/>
        <v>58</v>
      </c>
      <c r="C403" s="50" t="s">
        <v>220</v>
      </c>
      <c r="D403" s="50" t="s">
        <v>679</v>
      </c>
      <c r="E403" s="50" t="s">
        <v>189</v>
      </c>
      <c r="F403" s="50" t="s">
        <v>761</v>
      </c>
      <c r="G403" s="50" t="s">
        <v>762</v>
      </c>
      <c r="H403" s="50" t="s">
        <v>885</v>
      </c>
      <c r="I403" s="50" t="s">
        <v>684</v>
      </c>
      <c r="J403" s="53">
        <v>1000000</v>
      </c>
      <c r="K403" s="53">
        <v>807886.59100000001</v>
      </c>
      <c r="L403" s="50" t="s">
        <v>54</v>
      </c>
      <c r="M403" s="50" t="s">
        <v>763</v>
      </c>
      <c r="N403" s="50" t="s">
        <v>776</v>
      </c>
      <c r="O403" s="60" t="s">
        <v>229</v>
      </c>
      <c r="P403" s="60" t="s">
        <v>229</v>
      </c>
      <c r="R403" s="116"/>
      <c r="S403" s="116"/>
      <c r="T403" s="116"/>
      <c r="U403" s="116"/>
    </row>
    <row r="404" spans="2:21" s="55" customFormat="1" ht="45" customHeight="1" x14ac:dyDescent="0.25">
      <c r="B404" s="49">
        <f t="shared" si="6"/>
        <v>59</v>
      </c>
      <c r="C404" s="50" t="s">
        <v>220</v>
      </c>
      <c r="D404" s="50" t="s">
        <v>679</v>
      </c>
      <c r="E404" s="50" t="s">
        <v>189</v>
      </c>
      <c r="F404" s="50" t="s">
        <v>764</v>
      </c>
      <c r="G404" s="50" t="s">
        <v>765</v>
      </c>
      <c r="H404" s="50" t="s">
        <v>885</v>
      </c>
      <c r="I404" s="50" t="s">
        <v>684</v>
      </c>
      <c r="J404" s="53">
        <v>70000000</v>
      </c>
      <c r="K404" s="53">
        <v>35540846.880000003</v>
      </c>
      <c r="L404" s="50" t="s">
        <v>32</v>
      </c>
      <c r="M404" s="50" t="s">
        <v>766</v>
      </c>
      <c r="N404" s="50" t="s">
        <v>27</v>
      </c>
      <c r="O404" s="60">
        <v>45473</v>
      </c>
      <c r="P404" s="60">
        <v>45534</v>
      </c>
      <c r="R404" s="116"/>
      <c r="S404" s="116"/>
      <c r="T404" s="116"/>
      <c r="U404" s="116"/>
    </row>
    <row r="405" spans="2:21" s="55" customFormat="1" ht="45" customHeight="1" x14ac:dyDescent="0.25">
      <c r="B405" s="49">
        <f t="shared" si="6"/>
        <v>60</v>
      </c>
      <c r="C405" s="50" t="s">
        <v>220</v>
      </c>
      <c r="D405" s="50" t="s">
        <v>679</v>
      </c>
      <c r="E405" s="50" t="s">
        <v>189</v>
      </c>
      <c r="F405" s="50" t="s">
        <v>767</v>
      </c>
      <c r="G405" s="50" t="s">
        <v>768</v>
      </c>
      <c r="H405" s="50" t="s">
        <v>885</v>
      </c>
      <c r="I405" s="50" t="s">
        <v>684</v>
      </c>
      <c r="J405" s="53">
        <v>15000000</v>
      </c>
      <c r="K405" s="53">
        <v>12118298.865</v>
      </c>
      <c r="L405" s="50" t="s">
        <v>54</v>
      </c>
      <c r="M405" s="50" t="s">
        <v>769</v>
      </c>
      <c r="N405" s="50" t="s">
        <v>27</v>
      </c>
      <c r="O405" s="60">
        <v>45301</v>
      </c>
      <c r="P405" s="60">
        <v>45351</v>
      </c>
      <c r="R405" s="116"/>
      <c r="S405" s="116"/>
      <c r="T405" s="116"/>
      <c r="U405" s="116"/>
    </row>
    <row r="406" spans="2:21" s="55" customFormat="1" ht="45" customHeight="1" x14ac:dyDescent="0.25">
      <c r="B406" s="49">
        <f t="shared" si="6"/>
        <v>61</v>
      </c>
      <c r="C406" s="50" t="s">
        <v>220</v>
      </c>
      <c r="D406" s="50" t="s">
        <v>679</v>
      </c>
      <c r="E406" s="50" t="s">
        <v>189</v>
      </c>
      <c r="F406" s="50" t="s">
        <v>764</v>
      </c>
      <c r="G406" s="50" t="s">
        <v>770</v>
      </c>
      <c r="H406" s="50" t="s">
        <v>885</v>
      </c>
      <c r="I406" s="50" t="s">
        <v>684</v>
      </c>
      <c r="J406" s="53">
        <v>32000000</v>
      </c>
      <c r="K406" s="53">
        <v>16247244.288000001</v>
      </c>
      <c r="L406" s="50" t="s">
        <v>32</v>
      </c>
      <c r="M406" s="50" t="s">
        <v>771</v>
      </c>
      <c r="N406" s="50" t="s">
        <v>27</v>
      </c>
      <c r="O406" s="60">
        <v>45473</v>
      </c>
      <c r="P406" s="60">
        <v>45534</v>
      </c>
      <c r="R406" s="116"/>
      <c r="S406" s="116"/>
      <c r="T406" s="116"/>
      <c r="U406" s="116"/>
    </row>
    <row r="407" spans="2:21" s="55" customFormat="1" ht="45" customHeight="1" x14ac:dyDescent="0.25">
      <c r="B407" s="49">
        <f t="shared" si="6"/>
        <v>62</v>
      </c>
      <c r="C407" s="50" t="s">
        <v>220</v>
      </c>
      <c r="D407" s="50" t="s">
        <v>679</v>
      </c>
      <c r="E407" s="50" t="s">
        <v>189</v>
      </c>
      <c r="F407" s="50" t="s">
        <v>767</v>
      </c>
      <c r="G407" s="50" t="s">
        <v>772</v>
      </c>
      <c r="H407" s="50" t="s">
        <v>886</v>
      </c>
      <c r="I407" s="50" t="s">
        <v>684</v>
      </c>
      <c r="J407" s="53">
        <v>5000000</v>
      </c>
      <c r="K407" s="53">
        <v>4039432.9550000001</v>
      </c>
      <c r="L407" s="50" t="s">
        <v>54</v>
      </c>
      <c r="M407" s="50" t="s">
        <v>773</v>
      </c>
      <c r="N407" s="50" t="s">
        <v>27</v>
      </c>
      <c r="O407" s="60" t="s">
        <v>228</v>
      </c>
      <c r="P407" s="60" t="s">
        <v>228</v>
      </c>
      <c r="R407" s="116"/>
      <c r="S407" s="116"/>
      <c r="T407" s="116"/>
      <c r="U407" s="116"/>
    </row>
    <row r="408" spans="2:21" s="55" customFormat="1" ht="45" customHeight="1" x14ac:dyDescent="0.25">
      <c r="B408" s="49">
        <f t="shared" si="6"/>
        <v>63</v>
      </c>
      <c r="C408" s="50" t="s">
        <v>220</v>
      </c>
      <c r="D408" s="50" t="s">
        <v>679</v>
      </c>
      <c r="E408" s="50" t="s">
        <v>189</v>
      </c>
      <c r="F408" s="50" t="s">
        <v>764</v>
      </c>
      <c r="G408" s="50" t="s">
        <v>774</v>
      </c>
      <c r="H408" s="50" t="s">
        <v>885</v>
      </c>
      <c r="I408" s="50" t="s">
        <v>682</v>
      </c>
      <c r="J408" s="53">
        <v>10000000</v>
      </c>
      <c r="K408" s="53">
        <v>8500000</v>
      </c>
      <c r="L408" s="50" t="s">
        <v>32</v>
      </c>
      <c r="M408" s="50" t="s">
        <v>775</v>
      </c>
      <c r="N408" s="50" t="s">
        <v>27</v>
      </c>
      <c r="O408" s="60" t="s">
        <v>228</v>
      </c>
      <c r="P408" s="60" t="s">
        <v>228</v>
      </c>
      <c r="R408" s="116"/>
      <c r="S408" s="116"/>
      <c r="T408" s="116"/>
      <c r="U408" s="116"/>
    </row>
    <row r="409" spans="2:21" s="55" customFormat="1" ht="45" customHeight="1" x14ac:dyDescent="0.25">
      <c r="B409" s="49">
        <f t="shared" si="6"/>
        <v>64</v>
      </c>
      <c r="C409" s="50" t="s">
        <v>220</v>
      </c>
      <c r="D409" s="50" t="s">
        <v>679</v>
      </c>
      <c r="E409" s="50" t="s">
        <v>189</v>
      </c>
      <c r="F409" s="50" t="s">
        <v>764</v>
      </c>
      <c r="G409" s="50" t="s">
        <v>777</v>
      </c>
      <c r="H409" s="50" t="s">
        <v>885</v>
      </c>
      <c r="I409" s="50" t="s">
        <v>684</v>
      </c>
      <c r="J409" s="53">
        <v>30129785.841745399</v>
      </c>
      <c r="K409" s="53">
        <v>15297687.216123788</v>
      </c>
      <c r="L409" s="50" t="s">
        <v>32</v>
      </c>
      <c r="M409" s="50" t="s">
        <v>778</v>
      </c>
      <c r="N409" s="50" t="s">
        <v>26</v>
      </c>
      <c r="O409" s="60" t="s">
        <v>229</v>
      </c>
      <c r="P409" s="60" t="s">
        <v>229</v>
      </c>
      <c r="R409" s="116"/>
      <c r="S409" s="116"/>
      <c r="T409" s="116"/>
      <c r="U409" s="116"/>
    </row>
    <row r="410" spans="2:21" s="55" customFormat="1" ht="45" customHeight="1" x14ac:dyDescent="0.25">
      <c r="B410" s="49">
        <f t="shared" si="6"/>
        <v>65</v>
      </c>
      <c r="C410" s="50" t="s">
        <v>220</v>
      </c>
      <c r="D410" s="50" t="s">
        <v>679</v>
      </c>
      <c r="E410" s="50" t="s">
        <v>189</v>
      </c>
      <c r="F410" s="50" t="s">
        <v>767</v>
      </c>
      <c r="G410" s="50" t="s">
        <v>779</v>
      </c>
      <c r="H410" s="50" t="s">
        <v>885</v>
      </c>
      <c r="I410" s="50" t="s">
        <v>684</v>
      </c>
      <c r="J410" s="53">
        <v>7500000</v>
      </c>
      <c r="K410" s="53">
        <v>6059149.4325000001</v>
      </c>
      <c r="L410" s="50" t="s">
        <v>54</v>
      </c>
      <c r="M410" s="50" t="s">
        <v>780</v>
      </c>
      <c r="N410" s="50" t="s">
        <v>776</v>
      </c>
      <c r="O410" s="60" t="s">
        <v>229</v>
      </c>
      <c r="P410" s="60" t="s">
        <v>229</v>
      </c>
      <c r="R410" s="116"/>
      <c r="S410" s="116"/>
      <c r="T410" s="116"/>
      <c r="U410" s="116"/>
    </row>
    <row r="411" spans="2:21" s="55" customFormat="1" ht="45" customHeight="1" x14ac:dyDescent="0.25">
      <c r="B411" s="49">
        <f t="shared" si="6"/>
        <v>66</v>
      </c>
      <c r="C411" s="50" t="s">
        <v>220</v>
      </c>
      <c r="D411" s="50" t="s">
        <v>679</v>
      </c>
      <c r="E411" s="50" t="s">
        <v>189</v>
      </c>
      <c r="F411" s="50" t="s">
        <v>781</v>
      </c>
      <c r="G411" s="50" t="s">
        <v>782</v>
      </c>
      <c r="H411" s="50" t="s">
        <v>885</v>
      </c>
      <c r="I411" s="50" t="s">
        <v>684</v>
      </c>
      <c r="J411" s="53">
        <v>12000000</v>
      </c>
      <c r="K411" s="53">
        <v>6092716.608</v>
      </c>
      <c r="L411" s="50" t="s">
        <v>32</v>
      </c>
      <c r="M411" s="50" t="s">
        <v>783</v>
      </c>
      <c r="N411" s="50" t="s">
        <v>27</v>
      </c>
      <c r="O411" s="60" t="s">
        <v>229</v>
      </c>
      <c r="P411" s="60" t="s">
        <v>229</v>
      </c>
      <c r="R411" s="116"/>
      <c r="S411" s="116"/>
      <c r="T411" s="116"/>
      <c r="U411" s="116"/>
    </row>
    <row r="412" spans="2:21" s="55" customFormat="1" ht="45" customHeight="1" x14ac:dyDescent="0.25">
      <c r="B412" s="49">
        <f t="shared" ref="B412:B443" si="7">B411+1</f>
        <v>67</v>
      </c>
      <c r="C412" s="50" t="s">
        <v>220</v>
      </c>
      <c r="D412" s="50" t="s">
        <v>679</v>
      </c>
      <c r="E412" s="50" t="s">
        <v>189</v>
      </c>
      <c r="F412" s="50" t="s">
        <v>781</v>
      </c>
      <c r="G412" s="50" t="s">
        <v>782</v>
      </c>
      <c r="H412" s="50" t="s">
        <v>885</v>
      </c>
      <c r="I412" s="50" t="s">
        <v>682</v>
      </c>
      <c r="J412" s="53">
        <v>14000000</v>
      </c>
      <c r="K412" s="53">
        <v>11900000</v>
      </c>
      <c r="L412" s="50" t="s">
        <v>32</v>
      </c>
      <c r="M412" s="50" t="s">
        <v>783</v>
      </c>
      <c r="N412" s="50" t="s">
        <v>27</v>
      </c>
      <c r="O412" s="60">
        <v>45458</v>
      </c>
      <c r="P412" s="60">
        <v>45519</v>
      </c>
      <c r="R412" s="116"/>
      <c r="S412" s="116"/>
      <c r="T412" s="116"/>
      <c r="U412" s="116"/>
    </row>
    <row r="413" spans="2:21" s="55" customFormat="1" ht="45" customHeight="1" x14ac:dyDescent="0.25">
      <c r="B413" s="49">
        <f t="shared" si="7"/>
        <v>68</v>
      </c>
      <c r="C413" s="50" t="s">
        <v>220</v>
      </c>
      <c r="D413" s="50" t="s">
        <v>679</v>
      </c>
      <c r="E413" s="50" t="s">
        <v>189</v>
      </c>
      <c r="F413" s="50" t="s">
        <v>784</v>
      </c>
      <c r="G413" s="50" t="s">
        <v>785</v>
      </c>
      <c r="H413" s="50" t="s">
        <v>885</v>
      </c>
      <c r="I413" s="50" t="s">
        <v>684</v>
      </c>
      <c r="J413" s="53">
        <v>7000000</v>
      </c>
      <c r="K413" s="53">
        <v>5655206.1370000001</v>
      </c>
      <c r="L413" s="50" t="s">
        <v>54</v>
      </c>
      <c r="M413" s="50" t="s">
        <v>786</v>
      </c>
      <c r="N413" s="50" t="s">
        <v>27</v>
      </c>
      <c r="O413" s="60" t="s">
        <v>228</v>
      </c>
      <c r="P413" s="60" t="s">
        <v>228</v>
      </c>
      <c r="R413" s="116"/>
      <c r="S413" s="116"/>
      <c r="T413" s="116"/>
      <c r="U413" s="116"/>
    </row>
    <row r="414" spans="2:21" s="55" customFormat="1" ht="45" customHeight="1" x14ac:dyDescent="0.25">
      <c r="B414" s="49">
        <f t="shared" si="7"/>
        <v>69</v>
      </c>
      <c r="C414" s="50" t="s">
        <v>220</v>
      </c>
      <c r="D414" s="50" t="s">
        <v>679</v>
      </c>
      <c r="E414" s="50" t="s">
        <v>189</v>
      </c>
      <c r="F414" s="50" t="s">
        <v>787</v>
      </c>
      <c r="G414" s="50" t="s">
        <v>788</v>
      </c>
      <c r="H414" s="50" t="s">
        <v>885</v>
      </c>
      <c r="I414" s="50" t="s">
        <v>684</v>
      </c>
      <c r="J414" s="53">
        <v>50000000</v>
      </c>
      <c r="K414" s="53">
        <v>40394329.550000004</v>
      </c>
      <c r="L414" s="50" t="s">
        <v>54</v>
      </c>
      <c r="M414" s="50" t="s">
        <v>789</v>
      </c>
      <c r="N414" s="50" t="s">
        <v>27</v>
      </c>
      <c r="O414" s="60" t="s">
        <v>229</v>
      </c>
      <c r="P414" s="60" t="s">
        <v>230</v>
      </c>
      <c r="R414" s="116"/>
      <c r="S414" s="116"/>
      <c r="T414" s="116"/>
      <c r="U414" s="116"/>
    </row>
    <row r="415" spans="2:21" s="55" customFormat="1" ht="45" customHeight="1" x14ac:dyDescent="0.25">
      <c r="B415" s="49">
        <f t="shared" si="7"/>
        <v>70</v>
      </c>
      <c r="C415" s="50" t="s">
        <v>220</v>
      </c>
      <c r="D415" s="50" t="s">
        <v>679</v>
      </c>
      <c r="E415" s="50" t="s">
        <v>189</v>
      </c>
      <c r="F415" s="50" t="s">
        <v>767</v>
      </c>
      <c r="G415" s="50" t="s">
        <v>1496</v>
      </c>
      <c r="H415" s="50" t="s">
        <v>684</v>
      </c>
      <c r="I415" s="50" t="s">
        <v>684</v>
      </c>
      <c r="J415" s="53">
        <v>5000000</v>
      </c>
      <c r="K415" s="53">
        <v>4039432.9550000001</v>
      </c>
      <c r="L415" s="50" t="s">
        <v>54</v>
      </c>
      <c r="M415" s="50"/>
      <c r="N415" s="50" t="s">
        <v>27</v>
      </c>
      <c r="O415" s="60">
        <v>45458</v>
      </c>
      <c r="P415" s="60">
        <v>45519</v>
      </c>
      <c r="R415" s="116"/>
      <c r="S415" s="116"/>
      <c r="T415" s="116"/>
      <c r="U415" s="116"/>
    </row>
    <row r="416" spans="2:21" s="55" customFormat="1" ht="45" customHeight="1" x14ac:dyDescent="0.25">
      <c r="B416" s="49">
        <f t="shared" si="7"/>
        <v>71</v>
      </c>
      <c r="C416" s="50" t="s">
        <v>220</v>
      </c>
      <c r="D416" s="50" t="s">
        <v>679</v>
      </c>
      <c r="E416" s="50" t="s">
        <v>189</v>
      </c>
      <c r="F416" s="50" t="s">
        <v>767</v>
      </c>
      <c r="G416" s="50" t="s">
        <v>1497</v>
      </c>
      <c r="H416" s="50" t="s">
        <v>684</v>
      </c>
      <c r="I416" s="50" t="s">
        <v>684</v>
      </c>
      <c r="J416" s="53">
        <v>5000000</v>
      </c>
      <c r="K416" s="53">
        <v>4039432.9550000001</v>
      </c>
      <c r="L416" s="50" t="s">
        <v>54</v>
      </c>
      <c r="M416" s="50"/>
      <c r="N416" s="50" t="s">
        <v>27</v>
      </c>
      <c r="O416" s="60">
        <v>45458</v>
      </c>
      <c r="P416" s="60">
        <v>45519</v>
      </c>
      <c r="R416" s="116"/>
      <c r="S416" s="116"/>
      <c r="T416" s="116"/>
      <c r="U416" s="116"/>
    </row>
    <row r="417" spans="2:21" s="55" customFormat="1" ht="45" customHeight="1" x14ac:dyDescent="0.25">
      <c r="B417" s="49">
        <f t="shared" si="7"/>
        <v>72</v>
      </c>
      <c r="C417" s="50" t="s">
        <v>220</v>
      </c>
      <c r="D417" s="50" t="s">
        <v>679</v>
      </c>
      <c r="E417" s="50" t="s">
        <v>189</v>
      </c>
      <c r="F417" s="50" t="s">
        <v>790</v>
      </c>
      <c r="G417" s="50" t="s">
        <v>791</v>
      </c>
      <c r="H417" s="50" t="s">
        <v>885</v>
      </c>
      <c r="I417" s="50" t="s">
        <v>684</v>
      </c>
      <c r="J417" s="53">
        <v>12000000</v>
      </c>
      <c r="K417" s="53">
        <v>9694639.0920000002</v>
      </c>
      <c r="L417" s="50" t="s">
        <v>54</v>
      </c>
      <c r="M417" s="50" t="s">
        <v>792</v>
      </c>
      <c r="N417" s="50" t="s">
        <v>26</v>
      </c>
      <c r="O417" s="60" t="s">
        <v>228</v>
      </c>
      <c r="P417" s="60" t="s">
        <v>228</v>
      </c>
      <c r="R417" s="116"/>
      <c r="S417" s="116"/>
      <c r="T417" s="116"/>
      <c r="U417" s="116"/>
    </row>
    <row r="418" spans="2:21" s="55" customFormat="1" ht="45" customHeight="1" x14ac:dyDescent="0.25">
      <c r="B418" s="49">
        <f t="shared" si="7"/>
        <v>73</v>
      </c>
      <c r="C418" s="50" t="s">
        <v>220</v>
      </c>
      <c r="D418" s="50" t="s">
        <v>679</v>
      </c>
      <c r="E418" s="50" t="s">
        <v>189</v>
      </c>
      <c r="F418" s="50" t="s">
        <v>793</v>
      </c>
      <c r="G418" s="50" t="s">
        <v>794</v>
      </c>
      <c r="H418" s="50" t="s">
        <v>886</v>
      </c>
      <c r="I418" s="50" t="s">
        <v>682</v>
      </c>
      <c r="J418" s="53">
        <v>42623400.44839178</v>
      </c>
      <c r="K418" s="53">
        <v>36229890.381133012</v>
      </c>
      <c r="L418" s="50" t="s">
        <v>32</v>
      </c>
      <c r="M418" s="50" t="s">
        <v>321</v>
      </c>
      <c r="N418" s="50" t="s">
        <v>27</v>
      </c>
      <c r="O418" s="60">
        <v>45473</v>
      </c>
      <c r="P418" s="60">
        <v>45534</v>
      </c>
      <c r="R418" s="116"/>
      <c r="S418" s="116"/>
      <c r="T418" s="116"/>
      <c r="U418" s="116"/>
    </row>
    <row r="419" spans="2:21" s="55" customFormat="1" ht="45" customHeight="1" x14ac:dyDescent="0.25">
      <c r="B419" s="49">
        <f t="shared" si="7"/>
        <v>74</v>
      </c>
      <c r="C419" s="50" t="s">
        <v>220</v>
      </c>
      <c r="D419" s="50" t="s">
        <v>679</v>
      </c>
      <c r="E419" s="50" t="s">
        <v>189</v>
      </c>
      <c r="F419" s="50" t="s">
        <v>793</v>
      </c>
      <c r="G419" s="50" t="s">
        <v>795</v>
      </c>
      <c r="H419" s="50" t="s">
        <v>886</v>
      </c>
      <c r="I419" s="50" t="s">
        <v>682</v>
      </c>
      <c r="J419" s="53">
        <v>12948267.777999999</v>
      </c>
      <c r="K419" s="53">
        <v>11006027.611299999</v>
      </c>
      <c r="L419" s="50" t="s">
        <v>32</v>
      </c>
      <c r="M419" s="50" t="s">
        <v>796</v>
      </c>
      <c r="N419" s="50" t="s">
        <v>27</v>
      </c>
      <c r="O419" s="60">
        <v>45390</v>
      </c>
      <c r="P419" s="60">
        <v>45420</v>
      </c>
      <c r="R419" s="116"/>
      <c r="S419" s="116"/>
      <c r="T419" s="116"/>
      <c r="U419" s="116"/>
    </row>
    <row r="420" spans="2:21" s="55" customFormat="1" ht="45" customHeight="1" x14ac:dyDescent="0.25">
      <c r="B420" s="49">
        <f t="shared" si="7"/>
        <v>75</v>
      </c>
      <c r="C420" s="50" t="s">
        <v>220</v>
      </c>
      <c r="D420" s="50" t="s">
        <v>679</v>
      </c>
      <c r="E420" s="50" t="s">
        <v>189</v>
      </c>
      <c r="F420" s="50" t="s">
        <v>793</v>
      </c>
      <c r="G420" s="50" t="s">
        <v>797</v>
      </c>
      <c r="H420" s="50" t="s">
        <v>885</v>
      </c>
      <c r="I420" s="50" t="s">
        <v>682</v>
      </c>
      <c r="J420" s="53">
        <v>21282108.815097246</v>
      </c>
      <c r="K420" s="53">
        <v>18089792.492832661</v>
      </c>
      <c r="L420" s="50" t="s">
        <v>32</v>
      </c>
      <c r="M420" s="50" t="s">
        <v>798</v>
      </c>
      <c r="N420" s="50" t="s">
        <v>27</v>
      </c>
      <c r="O420" s="60">
        <v>45400</v>
      </c>
      <c r="P420" s="60">
        <v>45443</v>
      </c>
      <c r="R420" s="116"/>
      <c r="S420" s="116"/>
      <c r="T420" s="116"/>
      <c r="U420" s="116"/>
    </row>
    <row r="421" spans="2:21" s="55" customFormat="1" ht="45" customHeight="1" x14ac:dyDescent="0.25">
      <c r="B421" s="49">
        <f t="shared" si="7"/>
        <v>76</v>
      </c>
      <c r="C421" s="50" t="s">
        <v>220</v>
      </c>
      <c r="D421" s="50" t="s">
        <v>679</v>
      </c>
      <c r="E421" s="50" t="s">
        <v>189</v>
      </c>
      <c r="F421" s="50" t="s">
        <v>793</v>
      </c>
      <c r="G421" s="50" t="s">
        <v>799</v>
      </c>
      <c r="H421" s="50" t="s">
        <v>885</v>
      </c>
      <c r="I421" s="50" t="s">
        <v>682</v>
      </c>
      <c r="J421" s="53">
        <v>20617438.628510967</v>
      </c>
      <c r="K421" s="53">
        <v>17524822.83423432</v>
      </c>
      <c r="L421" s="50" t="s">
        <v>32</v>
      </c>
      <c r="M421" s="50" t="s">
        <v>800</v>
      </c>
      <c r="N421" s="50" t="s">
        <v>27</v>
      </c>
      <c r="O421" s="60">
        <v>45473</v>
      </c>
      <c r="P421" s="60">
        <v>45534</v>
      </c>
      <c r="R421" s="116"/>
      <c r="S421" s="116"/>
      <c r="T421" s="116"/>
      <c r="U421" s="116"/>
    </row>
    <row r="422" spans="2:21" s="55" customFormat="1" ht="45" customHeight="1" x14ac:dyDescent="0.25">
      <c r="B422" s="49">
        <f t="shared" si="7"/>
        <v>77</v>
      </c>
      <c r="C422" s="50" t="s">
        <v>220</v>
      </c>
      <c r="D422" s="50" t="s">
        <v>679</v>
      </c>
      <c r="E422" s="50" t="s">
        <v>189</v>
      </c>
      <c r="F422" s="50" t="s">
        <v>1493</v>
      </c>
      <c r="G422" s="50" t="s">
        <v>1498</v>
      </c>
      <c r="H422" s="50" t="s">
        <v>887</v>
      </c>
      <c r="I422" s="50" t="s">
        <v>684</v>
      </c>
      <c r="J422" s="53">
        <v>210000000</v>
      </c>
      <c r="K422" s="53">
        <v>106620913.62</v>
      </c>
      <c r="L422" s="50" t="s">
        <v>32</v>
      </c>
      <c r="M422" s="50" t="s">
        <v>1505</v>
      </c>
      <c r="N422" s="50" t="s">
        <v>776</v>
      </c>
      <c r="O422" s="60">
        <v>45385</v>
      </c>
      <c r="P422" s="60">
        <v>45481</v>
      </c>
      <c r="R422" s="116"/>
      <c r="S422" s="116"/>
      <c r="T422" s="116"/>
      <c r="U422" s="116"/>
    </row>
    <row r="423" spans="2:21" s="55" customFormat="1" ht="45" customHeight="1" x14ac:dyDescent="0.25">
      <c r="B423" s="49">
        <f t="shared" si="7"/>
        <v>78</v>
      </c>
      <c r="C423" s="50" t="s">
        <v>220</v>
      </c>
      <c r="D423" s="50" t="s">
        <v>679</v>
      </c>
      <c r="E423" s="50" t="s">
        <v>189</v>
      </c>
      <c r="F423" s="50" t="s">
        <v>801</v>
      </c>
      <c r="G423" s="50" t="s">
        <v>802</v>
      </c>
      <c r="H423" s="50" t="s">
        <v>887</v>
      </c>
      <c r="I423" s="50" t="s">
        <v>689</v>
      </c>
      <c r="J423" s="53">
        <v>7000000</v>
      </c>
      <c r="K423" s="53">
        <v>2800000</v>
      </c>
      <c r="L423" s="50" t="s">
        <v>32</v>
      </c>
      <c r="M423" s="50" t="s">
        <v>803</v>
      </c>
      <c r="N423" s="50" t="s">
        <v>27</v>
      </c>
      <c r="O423" s="60" t="s">
        <v>228</v>
      </c>
      <c r="P423" s="60" t="s">
        <v>228</v>
      </c>
      <c r="R423" s="116"/>
      <c r="S423" s="116"/>
      <c r="T423" s="116"/>
      <c r="U423" s="116"/>
    </row>
    <row r="424" spans="2:21" s="55" customFormat="1" ht="45" customHeight="1" x14ac:dyDescent="0.25">
      <c r="B424" s="49">
        <f t="shared" si="7"/>
        <v>79</v>
      </c>
      <c r="C424" s="50" t="s">
        <v>220</v>
      </c>
      <c r="D424" s="50" t="s">
        <v>679</v>
      </c>
      <c r="E424" s="50" t="s">
        <v>189</v>
      </c>
      <c r="F424" s="50" t="s">
        <v>801</v>
      </c>
      <c r="G424" s="50" t="s">
        <v>802</v>
      </c>
      <c r="H424" s="50" t="s">
        <v>887</v>
      </c>
      <c r="I424" s="50" t="s">
        <v>682</v>
      </c>
      <c r="J424" s="53">
        <v>71783793.109667093</v>
      </c>
      <c r="K424" s="53">
        <v>37083401.477258191</v>
      </c>
      <c r="L424" s="50" t="s">
        <v>32</v>
      </c>
      <c r="M424" s="50" t="s">
        <v>803</v>
      </c>
      <c r="N424" s="50" t="s">
        <v>27</v>
      </c>
      <c r="O424" s="60" t="s">
        <v>228</v>
      </c>
      <c r="P424" s="60" t="s">
        <v>228</v>
      </c>
      <c r="R424" s="116"/>
      <c r="S424" s="116"/>
      <c r="T424" s="116"/>
      <c r="U424" s="116"/>
    </row>
    <row r="425" spans="2:21" s="55" customFormat="1" ht="45" customHeight="1" x14ac:dyDescent="0.25">
      <c r="B425" s="49">
        <f t="shared" si="7"/>
        <v>80</v>
      </c>
      <c r="C425" s="50" t="s">
        <v>220</v>
      </c>
      <c r="D425" s="50" t="s">
        <v>679</v>
      </c>
      <c r="E425" s="50" t="s">
        <v>189</v>
      </c>
      <c r="F425" s="50" t="s">
        <v>804</v>
      </c>
      <c r="G425" s="50" t="s">
        <v>805</v>
      </c>
      <c r="H425" s="50" t="s">
        <v>887</v>
      </c>
      <c r="I425" s="50" t="s">
        <v>689</v>
      </c>
      <c r="J425" s="53">
        <v>6428192.96</v>
      </c>
      <c r="K425" s="53">
        <v>2571277.1800000002</v>
      </c>
      <c r="L425" s="50" t="s">
        <v>32</v>
      </c>
      <c r="M425" s="50" t="s">
        <v>806</v>
      </c>
      <c r="N425" s="50" t="s">
        <v>27</v>
      </c>
      <c r="O425" s="60" t="s">
        <v>228</v>
      </c>
      <c r="P425" s="60" t="s">
        <v>228</v>
      </c>
      <c r="R425" s="116"/>
      <c r="S425" s="116"/>
      <c r="T425" s="116"/>
      <c r="U425" s="116"/>
    </row>
    <row r="426" spans="2:21" s="55" customFormat="1" ht="45" customHeight="1" x14ac:dyDescent="0.25">
      <c r="B426" s="49">
        <f t="shared" si="7"/>
        <v>81</v>
      </c>
      <c r="C426" s="50" t="s">
        <v>220</v>
      </c>
      <c r="D426" s="50" t="s">
        <v>679</v>
      </c>
      <c r="E426" s="50" t="s">
        <v>189</v>
      </c>
      <c r="F426" s="50" t="s">
        <v>804</v>
      </c>
      <c r="G426" s="50" t="s">
        <v>805</v>
      </c>
      <c r="H426" s="50" t="s">
        <v>887</v>
      </c>
      <c r="I426" s="50" t="s">
        <v>682</v>
      </c>
      <c r="J426" s="53">
        <v>58413402.439999998</v>
      </c>
      <c r="K426" s="53">
        <v>30176277.41</v>
      </c>
      <c r="L426" s="50" t="s">
        <v>32</v>
      </c>
      <c r="M426" s="50" t="s">
        <v>806</v>
      </c>
      <c r="N426" s="50" t="s">
        <v>27</v>
      </c>
      <c r="O426" s="60" t="s">
        <v>228</v>
      </c>
      <c r="P426" s="60" t="s">
        <v>228</v>
      </c>
      <c r="R426" s="116"/>
      <c r="S426" s="116"/>
      <c r="T426" s="116"/>
      <c r="U426" s="116"/>
    </row>
    <row r="427" spans="2:21" s="55" customFormat="1" ht="45" customHeight="1" x14ac:dyDescent="0.25">
      <c r="B427" s="49">
        <f t="shared" si="7"/>
        <v>82</v>
      </c>
      <c r="C427" s="50" t="s">
        <v>220</v>
      </c>
      <c r="D427" s="50" t="s">
        <v>679</v>
      </c>
      <c r="E427" s="50" t="s">
        <v>189</v>
      </c>
      <c r="F427" s="50" t="s">
        <v>807</v>
      </c>
      <c r="G427" s="50" t="s">
        <v>808</v>
      </c>
      <c r="H427" s="50" t="s">
        <v>887</v>
      </c>
      <c r="I427" s="50" t="s">
        <v>682</v>
      </c>
      <c r="J427" s="53">
        <v>12802366.380000001</v>
      </c>
      <c r="K427" s="53">
        <v>6613683.5599999996</v>
      </c>
      <c r="L427" s="50" t="s">
        <v>32</v>
      </c>
      <c r="M427" s="50" t="s">
        <v>809</v>
      </c>
      <c r="N427" s="50" t="s">
        <v>27</v>
      </c>
      <c r="O427" s="60" t="s">
        <v>228</v>
      </c>
      <c r="P427" s="60" t="s">
        <v>228</v>
      </c>
      <c r="R427" s="116"/>
      <c r="S427" s="116"/>
      <c r="T427" s="116"/>
      <c r="U427" s="116"/>
    </row>
    <row r="428" spans="2:21" s="55" customFormat="1" ht="45" customHeight="1" x14ac:dyDescent="0.25">
      <c r="B428" s="49">
        <f t="shared" si="7"/>
        <v>83</v>
      </c>
      <c r="C428" s="50" t="s">
        <v>220</v>
      </c>
      <c r="D428" s="50" t="s">
        <v>679</v>
      </c>
      <c r="E428" s="50" t="s">
        <v>189</v>
      </c>
      <c r="F428" s="50" t="s">
        <v>810</v>
      </c>
      <c r="G428" s="50" t="s">
        <v>811</v>
      </c>
      <c r="H428" s="50" t="s">
        <v>887</v>
      </c>
      <c r="I428" s="50" t="s">
        <v>682</v>
      </c>
      <c r="J428" s="53">
        <v>19892907.760000002</v>
      </c>
      <c r="K428" s="53">
        <v>10276646.76</v>
      </c>
      <c r="L428" s="50" t="s">
        <v>32</v>
      </c>
      <c r="M428" s="50" t="s">
        <v>812</v>
      </c>
      <c r="N428" s="50" t="s">
        <v>27</v>
      </c>
      <c r="O428" s="60" t="s">
        <v>228</v>
      </c>
      <c r="P428" s="60" t="s">
        <v>228</v>
      </c>
      <c r="R428" s="116"/>
      <c r="S428" s="116"/>
      <c r="T428" s="116"/>
      <c r="U428" s="116"/>
    </row>
    <row r="429" spans="2:21" s="55" customFormat="1" ht="45" customHeight="1" x14ac:dyDescent="0.25">
      <c r="B429" s="49">
        <f t="shared" si="7"/>
        <v>84</v>
      </c>
      <c r="C429" s="50" t="s">
        <v>220</v>
      </c>
      <c r="D429" s="50" t="s">
        <v>679</v>
      </c>
      <c r="E429" s="50" t="s">
        <v>189</v>
      </c>
      <c r="F429" s="50" t="s">
        <v>813</v>
      </c>
      <c r="G429" s="50" t="s">
        <v>813</v>
      </c>
      <c r="H429" s="50" t="s">
        <v>887</v>
      </c>
      <c r="I429" s="50" t="s">
        <v>684</v>
      </c>
      <c r="J429" s="53">
        <v>90000000</v>
      </c>
      <c r="K429" s="53">
        <v>56478029.710000001</v>
      </c>
      <c r="L429" s="50" t="s">
        <v>32</v>
      </c>
      <c r="M429" s="50" t="s">
        <v>814</v>
      </c>
      <c r="N429" s="50" t="s">
        <v>26</v>
      </c>
      <c r="O429" s="60" t="s">
        <v>228</v>
      </c>
      <c r="P429" s="60" t="s">
        <v>228</v>
      </c>
      <c r="R429" s="116"/>
      <c r="S429" s="116"/>
      <c r="T429" s="116"/>
      <c r="U429" s="116"/>
    </row>
    <row r="430" spans="2:21" s="55" customFormat="1" ht="45" customHeight="1" x14ac:dyDescent="0.25">
      <c r="B430" s="49">
        <f t="shared" si="7"/>
        <v>85</v>
      </c>
      <c r="C430" s="50" t="s">
        <v>220</v>
      </c>
      <c r="D430" s="50" t="s">
        <v>679</v>
      </c>
      <c r="E430" s="50" t="s">
        <v>189</v>
      </c>
      <c r="F430" s="50" t="s">
        <v>815</v>
      </c>
      <c r="G430" s="50" t="s">
        <v>1499</v>
      </c>
      <c r="H430" s="50" t="s">
        <v>887</v>
      </c>
      <c r="I430" s="50" t="s">
        <v>684</v>
      </c>
      <c r="J430" s="53">
        <v>23392557.309999999</v>
      </c>
      <c r="K430" s="53">
        <v>14679617.189999999</v>
      </c>
      <c r="L430" s="50" t="s">
        <v>32</v>
      </c>
      <c r="M430" s="50" t="s">
        <v>816</v>
      </c>
      <c r="N430" s="50" t="s">
        <v>26</v>
      </c>
      <c r="O430" s="60" t="s">
        <v>228</v>
      </c>
      <c r="P430" s="60" t="s">
        <v>228</v>
      </c>
      <c r="R430" s="116"/>
      <c r="S430" s="116"/>
      <c r="T430" s="116"/>
      <c r="U430" s="116"/>
    </row>
    <row r="431" spans="2:21" s="55" customFormat="1" ht="45" customHeight="1" x14ac:dyDescent="0.25">
      <c r="B431" s="49">
        <f t="shared" si="7"/>
        <v>86</v>
      </c>
      <c r="C431" s="50" t="s">
        <v>220</v>
      </c>
      <c r="D431" s="50" t="s">
        <v>679</v>
      </c>
      <c r="E431" s="50" t="s">
        <v>189</v>
      </c>
      <c r="F431" s="50" t="s">
        <v>815</v>
      </c>
      <c r="G431" s="50" t="s">
        <v>817</v>
      </c>
      <c r="H431" s="50" t="s">
        <v>887</v>
      </c>
      <c r="I431" s="50" t="s">
        <v>684</v>
      </c>
      <c r="J431" s="53">
        <v>27271793.560000002</v>
      </c>
      <c r="K431" s="53">
        <v>17113968.530000001</v>
      </c>
      <c r="L431" s="50" t="s">
        <v>32</v>
      </c>
      <c r="M431" s="50" t="s">
        <v>816</v>
      </c>
      <c r="N431" s="50" t="s">
        <v>26</v>
      </c>
      <c r="O431" s="60" t="s">
        <v>228</v>
      </c>
      <c r="P431" s="60" t="s">
        <v>228</v>
      </c>
      <c r="R431" s="116"/>
      <c r="S431" s="116"/>
      <c r="T431" s="116"/>
      <c r="U431" s="116"/>
    </row>
    <row r="432" spans="2:21" s="55" customFormat="1" ht="45" customHeight="1" x14ac:dyDescent="0.25">
      <c r="B432" s="49">
        <f t="shared" si="7"/>
        <v>87</v>
      </c>
      <c r="C432" s="50" t="s">
        <v>220</v>
      </c>
      <c r="D432" s="50" t="s">
        <v>679</v>
      </c>
      <c r="E432" s="50" t="s">
        <v>189</v>
      </c>
      <c r="F432" s="50" t="s">
        <v>815</v>
      </c>
      <c r="G432" s="50" t="s">
        <v>818</v>
      </c>
      <c r="H432" s="50" t="s">
        <v>887</v>
      </c>
      <c r="I432" s="50" t="s">
        <v>684</v>
      </c>
      <c r="J432" s="53">
        <v>87875505.439999998</v>
      </c>
      <c r="K432" s="53">
        <v>55144837.850000001</v>
      </c>
      <c r="L432" s="50" t="s">
        <v>32</v>
      </c>
      <c r="M432" s="50" t="s">
        <v>819</v>
      </c>
      <c r="N432" s="50" t="s">
        <v>27</v>
      </c>
      <c r="O432" s="60" t="s">
        <v>228</v>
      </c>
      <c r="P432" s="60" t="s">
        <v>228</v>
      </c>
      <c r="R432" s="116"/>
      <c r="S432" s="116"/>
      <c r="T432" s="116"/>
      <c r="U432" s="116"/>
    </row>
    <row r="433" spans="2:21" s="55" customFormat="1" ht="45" customHeight="1" x14ac:dyDescent="0.25">
      <c r="B433" s="49">
        <f t="shared" si="7"/>
        <v>88</v>
      </c>
      <c r="C433" s="50" t="s">
        <v>220</v>
      </c>
      <c r="D433" s="50" t="s">
        <v>679</v>
      </c>
      <c r="E433" s="50" t="s">
        <v>189</v>
      </c>
      <c r="F433" s="50" t="s">
        <v>820</v>
      </c>
      <c r="G433" s="50" t="s">
        <v>821</v>
      </c>
      <c r="H433" s="50" t="s">
        <v>885</v>
      </c>
      <c r="I433" s="50" t="s">
        <v>684</v>
      </c>
      <c r="J433" s="53">
        <v>120000000</v>
      </c>
      <c r="K433" s="53">
        <v>60927166.080000006</v>
      </c>
      <c r="L433" s="50" t="s">
        <v>32</v>
      </c>
      <c r="M433" s="50" t="s">
        <v>822</v>
      </c>
      <c r="N433" s="50" t="s">
        <v>26</v>
      </c>
      <c r="O433" s="60" t="s">
        <v>229</v>
      </c>
      <c r="P433" s="60" t="s">
        <v>230</v>
      </c>
      <c r="R433" s="116"/>
      <c r="S433" s="116"/>
      <c r="T433" s="116"/>
      <c r="U433" s="116"/>
    </row>
    <row r="434" spans="2:21" s="55" customFormat="1" ht="45" customHeight="1" x14ac:dyDescent="0.25">
      <c r="B434" s="49">
        <f t="shared" si="7"/>
        <v>89</v>
      </c>
      <c r="C434" s="50" t="s">
        <v>220</v>
      </c>
      <c r="D434" s="50" t="s">
        <v>679</v>
      </c>
      <c r="E434" s="50" t="s">
        <v>189</v>
      </c>
      <c r="F434" s="50" t="s">
        <v>820</v>
      </c>
      <c r="G434" s="50" t="s">
        <v>823</v>
      </c>
      <c r="H434" s="50" t="s">
        <v>885</v>
      </c>
      <c r="I434" s="50" t="s">
        <v>684</v>
      </c>
      <c r="J434" s="53">
        <v>70000000</v>
      </c>
      <c r="K434" s="53">
        <v>35540846.880000003</v>
      </c>
      <c r="L434" s="50" t="s">
        <v>32</v>
      </c>
      <c r="M434" s="50" t="s">
        <v>824</v>
      </c>
      <c r="N434" s="50" t="s">
        <v>27</v>
      </c>
      <c r="O434" s="60" t="s">
        <v>229</v>
      </c>
      <c r="P434" s="60" t="s">
        <v>230</v>
      </c>
      <c r="R434" s="116"/>
      <c r="S434" s="116"/>
      <c r="T434" s="116"/>
      <c r="U434" s="116"/>
    </row>
    <row r="435" spans="2:21" s="55" customFormat="1" ht="45" customHeight="1" x14ac:dyDescent="0.25">
      <c r="B435" s="49">
        <f t="shared" si="7"/>
        <v>90</v>
      </c>
      <c r="C435" s="50" t="s">
        <v>220</v>
      </c>
      <c r="D435" s="50" t="s">
        <v>679</v>
      </c>
      <c r="E435" s="50" t="s">
        <v>189</v>
      </c>
      <c r="F435" s="50" t="s">
        <v>820</v>
      </c>
      <c r="G435" s="50" t="s">
        <v>825</v>
      </c>
      <c r="H435" s="50" t="s">
        <v>885</v>
      </c>
      <c r="I435" s="50" t="s">
        <v>682</v>
      </c>
      <c r="J435" s="53">
        <v>21000000</v>
      </c>
      <c r="K435" s="53">
        <v>17850000</v>
      </c>
      <c r="L435" s="50" t="s">
        <v>32</v>
      </c>
      <c r="M435" s="50" t="s">
        <v>1506</v>
      </c>
      <c r="N435" s="50" t="s">
        <v>27</v>
      </c>
      <c r="O435" s="60">
        <v>45397</v>
      </c>
      <c r="P435" s="60">
        <v>45453</v>
      </c>
      <c r="R435" s="116"/>
      <c r="S435" s="116"/>
      <c r="T435" s="116"/>
      <c r="U435" s="116"/>
    </row>
    <row r="436" spans="2:21" s="55" customFormat="1" ht="45" customHeight="1" x14ac:dyDescent="0.25">
      <c r="B436" s="49">
        <f t="shared" si="7"/>
        <v>91</v>
      </c>
      <c r="C436" s="50" t="s">
        <v>220</v>
      </c>
      <c r="D436" s="50" t="s">
        <v>679</v>
      </c>
      <c r="E436" s="50" t="s">
        <v>189</v>
      </c>
      <c r="F436" s="50" t="s">
        <v>820</v>
      </c>
      <c r="G436" s="50" t="s">
        <v>825</v>
      </c>
      <c r="H436" s="50" t="s">
        <v>885</v>
      </c>
      <c r="I436" s="50" t="s">
        <v>682</v>
      </c>
      <c r="J436" s="53">
        <v>13650000</v>
      </c>
      <c r="K436" s="53">
        <v>11602500</v>
      </c>
      <c r="L436" s="50" t="s">
        <v>32</v>
      </c>
      <c r="M436" s="50" t="s">
        <v>1507</v>
      </c>
      <c r="N436" s="50" t="s">
        <v>27</v>
      </c>
      <c r="O436" s="60">
        <v>45397</v>
      </c>
      <c r="P436" s="60">
        <v>45453</v>
      </c>
      <c r="R436" s="116"/>
      <c r="S436" s="116"/>
      <c r="T436" s="116"/>
      <c r="U436" s="116"/>
    </row>
    <row r="437" spans="2:21" s="55" customFormat="1" ht="45" customHeight="1" x14ac:dyDescent="0.25">
      <c r="B437" s="49">
        <f t="shared" si="7"/>
        <v>92</v>
      </c>
      <c r="C437" s="50" t="s">
        <v>220</v>
      </c>
      <c r="D437" s="50" t="s">
        <v>679</v>
      </c>
      <c r="E437" s="50" t="s">
        <v>189</v>
      </c>
      <c r="F437" s="50" t="s">
        <v>820</v>
      </c>
      <c r="G437" s="50" t="s">
        <v>826</v>
      </c>
      <c r="H437" s="50" t="s">
        <v>885</v>
      </c>
      <c r="I437" s="50" t="s">
        <v>684</v>
      </c>
      <c r="J437" s="53">
        <v>70000000</v>
      </c>
      <c r="K437" s="53">
        <v>35540846.880000003</v>
      </c>
      <c r="L437" s="50" t="s">
        <v>32</v>
      </c>
      <c r="M437" s="50" t="s">
        <v>322</v>
      </c>
      <c r="N437" s="50" t="s">
        <v>27</v>
      </c>
      <c r="O437" s="60">
        <v>45442</v>
      </c>
      <c r="P437" s="60">
        <v>45526</v>
      </c>
      <c r="R437" s="116"/>
      <c r="S437" s="116"/>
      <c r="T437" s="116"/>
      <c r="U437" s="116"/>
    </row>
    <row r="438" spans="2:21" s="55" customFormat="1" ht="45" customHeight="1" x14ac:dyDescent="0.25">
      <c r="B438" s="49">
        <f t="shared" si="7"/>
        <v>93</v>
      </c>
      <c r="C438" s="50" t="s">
        <v>220</v>
      </c>
      <c r="D438" s="50" t="s">
        <v>679</v>
      </c>
      <c r="E438" s="50" t="s">
        <v>189</v>
      </c>
      <c r="F438" s="50" t="s">
        <v>820</v>
      </c>
      <c r="G438" s="50" t="s">
        <v>827</v>
      </c>
      <c r="H438" s="50" t="s">
        <v>885</v>
      </c>
      <c r="I438" s="50" t="s">
        <v>682</v>
      </c>
      <c r="J438" s="53">
        <v>40000000</v>
      </c>
      <c r="K438" s="53">
        <v>34000000</v>
      </c>
      <c r="L438" s="50" t="s">
        <v>32</v>
      </c>
      <c r="M438" s="50" t="s">
        <v>323</v>
      </c>
      <c r="N438" s="50" t="s">
        <v>27</v>
      </c>
      <c r="O438" s="60">
        <v>45427</v>
      </c>
      <c r="P438" s="60">
        <v>45473</v>
      </c>
      <c r="R438" s="116"/>
      <c r="S438" s="116"/>
      <c r="T438" s="116"/>
      <c r="U438" s="116"/>
    </row>
    <row r="439" spans="2:21" s="55" customFormat="1" ht="45" customHeight="1" x14ac:dyDescent="0.25">
      <c r="B439" s="49">
        <f t="shared" si="7"/>
        <v>94</v>
      </c>
      <c r="C439" s="50" t="s">
        <v>220</v>
      </c>
      <c r="D439" s="50" t="s">
        <v>679</v>
      </c>
      <c r="E439" s="50" t="s">
        <v>189</v>
      </c>
      <c r="F439" s="50" t="s">
        <v>820</v>
      </c>
      <c r="G439" s="50" t="s">
        <v>828</v>
      </c>
      <c r="H439" s="50" t="s">
        <v>885</v>
      </c>
      <c r="I439" s="50" t="s">
        <v>682</v>
      </c>
      <c r="J439" s="53">
        <v>20000000</v>
      </c>
      <c r="K439" s="53">
        <v>17000000</v>
      </c>
      <c r="L439" s="50" t="s">
        <v>32</v>
      </c>
      <c r="M439" s="50" t="s">
        <v>324</v>
      </c>
      <c r="N439" s="50" t="s">
        <v>27</v>
      </c>
      <c r="O439" s="60">
        <v>45407</v>
      </c>
      <c r="P439" s="60">
        <v>45458</v>
      </c>
      <c r="R439" s="116"/>
      <c r="S439" s="116"/>
      <c r="T439" s="116"/>
      <c r="U439" s="116"/>
    </row>
    <row r="440" spans="2:21" s="55" customFormat="1" ht="45" customHeight="1" x14ac:dyDescent="0.25">
      <c r="B440" s="49">
        <f t="shared" si="7"/>
        <v>95</v>
      </c>
      <c r="C440" s="50" t="s">
        <v>220</v>
      </c>
      <c r="D440" s="50" t="s">
        <v>679</v>
      </c>
      <c r="E440" s="50" t="s">
        <v>189</v>
      </c>
      <c r="F440" s="50" t="s">
        <v>829</v>
      </c>
      <c r="G440" s="50" t="s">
        <v>830</v>
      </c>
      <c r="H440" s="50" t="s">
        <v>684</v>
      </c>
      <c r="I440" s="50" t="s">
        <v>684</v>
      </c>
      <c r="J440" s="53">
        <v>4000000</v>
      </c>
      <c r="K440" s="53">
        <v>3231546.3640000001</v>
      </c>
      <c r="L440" s="50" t="s">
        <v>54</v>
      </c>
      <c r="M440" s="50" t="s">
        <v>831</v>
      </c>
      <c r="N440" s="50" t="s">
        <v>27</v>
      </c>
      <c r="O440" s="60">
        <v>45407</v>
      </c>
      <c r="P440" s="60">
        <v>45458</v>
      </c>
      <c r="R440" s="116"/>
      <c r="S440" s="116"/>
      <c r="T440" s="116"/>
      <c r="U440" s="116"/>
    </row>
    <row r="441" spans="2:21" s="55" customFormat="1" ht="45" customHeight="1" x14ac:dyDescent="0.25">
      <c r="B441" s="49">
        <f t="shared" si="7"/>
        <v>96</v>
      </c>
      <c r="C441" s="50" t="s">
        <v>220</v>
      </c>
      <c r="D441" s="50" t="s">
        <v>679</v>
      </c>
      <c r="E441" s="50" t="s">
        <v>189</v>
      </c>
      <c r="F441" s="50" t="s">
        <v>829</v>
      </c>
      <c r="G441" s="50" t="s">
        <v>830</v>
      </c>
      <c r="H441" s="50" t="s">
        <v>885</v>
      </c>
      <c r="I441" s="50" t="s">
        <v>684</v>
      </c>
      <c r="J441" s="53">
        <v>16000000</v>
      </c>
      <c r="K441" s="53">
        <v>12926185.456</v>
      </c>
      <c r="L441" s="50" t="s">
        <v>54</v>
      </c>
      <c r="M441" s="50" t="s">
        <v>831</v>
      </c>
      <c r="N441" s="50" t="s">
        <v>776</v>
      </c>
      <c r="O441" s="60" t="s">
        <v>228</v>
      </c>
      <c r="P441" s="60" t="s">
        <v>228</v>
      </c>
      <c r="R441" s="116"/>
      <c r="S441" s="116"/>
      <c r="T441" s="116"/>
      <c r="U441" s="116"/>
    </row>
    <row r="442" spans="2:21" s="55" customFormat="1" ht="45" customHeight="1" x14ac:dyDescent="0.25">
      <c r="B442" s="49">
        <f t="shared" si="7"/>
        <v>97</v>
      </c>
      <c r="C442" s="50" t="s">
        <v>220</v>
      </c>
      <c r="D442" s="50" t="s">
        <v>679</v>
      </c>
      <c r="E442" s="50" t="s">
        <v>189</v>
      </c>
      <c r="F442" s="50" t="s">
        <v>832</v>
      </c>
      <c r="G442" s="50" t="s">
        <v>833</v>
      </c>
      <c r="H442" s="50" t="s">
        <v>885</v>
      </c>
      <c r="I442" s="50" t="s">
        <v>684</v>
      </c>
      <c r="J442" s="53">
        <v>4000000</v>
      </c>
      <c r="K442" s="53">
        <v>2030905.5360000001</v>
      </c>
      <c r="L442" s="50" t="s">
        <v>32</v>
      </c>
      <c r="M442" s="50" t="s">
        <v>834</v>
      </c>
      <c r="N442" s="50" t="s">
        <v>26</v>
      </c>
      <c r="O442" s="60" t="s">
        <v>228</v>
      </c>
      <c r="P442" s="60" t="s">
        <v>228</v>
      </c>
      <c r="R442" s="116"/>
      <c r="S442" s="116"/>
      <c r="T442" s="116"/>
      <c r="U442" s="116"/>
    </row>
    <row r="443" spans="2:21" s="55" customFormat="1" ht="45" customHeight="1" x14ac:dyDescent="0.25">
      <c r="B443" s="49">
        <f t="shared" si="7"/>
        <v>98</v>
      </c>
      <c r="C443" s="50" t="s">
        <v>220</v>
      </c>
      <c r="D443" s="50" t="s">
        <v>679</v>
      </c>
      <c r="E443" s="50" t="s">
        <v>189</v>
      </c>
      <c r="F443" s="50" t="s">
        <v>835</v>
      </c>
      <c r="G443" s="50" t="s">
        <v>836</v>
      </c>
      <c r="H443" s="50" t="s">
        <v>885</v>
      </c>
      <c r="I443" s="50" t="s">
        <v>684</v>
      </c>
      <c r="J443" s="53">
        <v>4000000</v>
      </c>
      <c r="K443" s="53">
        <v>3231546.3640000001</v>
      </c>
      <c r="L443" s="50" t="s">
        <v>54</v>
      </c>
      <c r="M443" s="50" t="s">
        <v>837</v>
      </c>
      <c r="N443" s="50" t="s">
        <v>26</v>
      </c>
      <c r="O443" s="60" t="s">
        <v>228</v>
      </c>
      <c r="P443" s="60" t="s">
        <v>229</v>
      </c>
      <c r="R443" s="116"/>
      <c r="S443" s="116"/>
      <c r="T443" s="116"/>
      <c r="U443" s="116"/>
    </row>
    <row r="444" spans="2:21" s="55" customFormat="1" ht="45" customHeight="1" x14ac:dyDescent="0.25">
      <c r="B444" s="49">
        <v>99</v>
      </c>
      <c r="C444" s="50" t="s">
        <v>220</v>
      </c>
      <c r="D444" s="50" t="s">
        <v>679</v>
      </c>
      <c r="E444" s="50" t="s">
        <v>189</v>
      </c>
      <c r="F444" s="50" t="s">
        <v>832</v>
      </c>
      <c r="G444" s="50" t="s">
        <v>838</v>
      </c>
      <c r="H444" s="50" t="s">
        <v>885</v>
      </c>
      <c r="I444" s="50" t="s">
        <v>684</v>
      </c>
      <c r="J444" s="53">
        <v>9000000</v>
      </c>
      <c r="K444" s="53">
        <v>4569537.4560000002</v>
      </c>
      <c r="L444" s="50" t="s">
        <v>32</v>
      </c>
      <c r="M444" s="50" t="s">
        <v>839</v>
      </c>
      <c r="N444" s="50" t="s">
        <v>776</v>
      </c>
      <c r="O444" s="60" t="s">
        <v>228</v>
      </c>
      <c r="P444" s="60" t="s">
        <v>228</v>
      </c>
      <c r="R444" s="116"/>
      <c r="S444" s="116"/>
      <c r="T444" s="116"/>
      <c r="U444" s="116"/>
    </row>
    <row r="445" spans="2:21" s="55" customFormat="1" ht="45" customHeight="1" x14ac:dyDescent="0.25">
      <c r="B445" s="49">
        <v>100</v>
      </c>
      <c r="C445" s="50" t="s">
        <v>220</v>
      </c>
      <c r="D445" s="50" t="s">
        <v>679</v>
      </c>
      <c r="E445" s="50" t="s">
        <v>189</v>
      </c>
      <c r="F445" s="50" t="s">
        <v>835</v>
      </c>
      <c r="G445" s="50" t="s">
        <v>840</v>
      </c>
      <c r="H445" s="50" t="s">
        <v>885</v>
      </c>
      <c r="I445" s="50" t="s">
        <v>684</v>
      </c>
      <c r="J445" s="53">
        <v>1000000</v>
      </c>
      <c r="K445" s="53">
        <v>807886.59100000001</v>
      </c>
      <c r="L445" s="50" t="s">
        <v>54</v>
      </c>
      <c r="M445" s="50" t="s">
        <v>841</v>
      </c>
      <c r="N445" s="50" t="s">
        <v>27</v>
      </c>
      <c r="O445" s="60" t="s">
        <v>228</v>
      </c>
      <c r="P445" s="60" t="s">
        <v>229</v>
      </c>
      <c r="R445" s="116"/>
      <c r="S445" s="116"/>
      <c r="T445" s="116"/>
      <c r="U445" s="116"/>
    </row>
    <row r="446" spans="2:21" s="55" customFormat="1" ht="45" customHeight="1" x14ac:dyDescent="0.25">
      <c r="B446" s="49">
        <v>101</v>
      </c>
      <c r="C446" s="50" t="s">
        <v>220</v>
      </c>
      <c r="D446" s="50" t="s">
        <v>679</v>
      </c>
      <c r="E446" s="50" t="s">
        <v>189</v>
      </c>
      <c r="F446" s="50" t="s">
        <v>832</v>
      </c>
      <c r="G446" s="50" t="s">
        <v>842</v>
      </c>
      <c r="H446" s="50" t="s">
        <v>885</v>
      </c>
      <c r="I446" s="50" t="s">
        <v>682</v>
      </c>
      <c r="J446" s="53">
        <v>2000000</v>
      </c>
      <c r="K446" s="53">
        <v>1700000</v>
      </c>
      <c r="L446" s="50" t="s">
        <v>32</v>
      </c>
      <c r="M446" s="50" t="s">
        <v>839</v>
      </c>
      <c r="N446" s="50" t="s">
        <v>776</v>
      </c>
      <c r="O446" s="60" t="s">
        <v>228</v>
      </c>
      <c r="P446" s="60" t="s">
        <v>228</v>
      </c>
      <c r="R446" s="116"/>
      <c r="S446" s="116"/>
      <c r="T446" s="116"/>
      <c r="U446" s="116"/>
    </row>
    <row r="447" spans="2:21" s="55" customFormat="1" ht="45" customHeight="1" x14ac:dyDescent="0.25">
      <c r="B447" s="49">
        <v>102</v>
      </c>
      <c r="C447" s="50" t="s">
        <v>220</v>
      </c>
      <c r="D447" s="50" t="s">
        <v>679</v>
      </c>
      <c r="E447" s="50" t="s">
        <v>189</v>
      </c>
      <c r="F447" s="50" t="s">
        <v>832</v>
      </c>
      <c r="G447" s="50" t="s">
        <v>843</v>
      </c>
      <c r="H447" s="50" t="s">
        <v>885</v>
      </c>
      <c r="I447" s="50" t="s">
        <v>684</v>
      </c>
      <c r="J447" s="53">
        <v>1200000</v>
      </c>
      <c r="K447" s="53">
        <v>609271.66080000007</v>
      </c>
      <c r="L447" s="50" t="s">
        <v>32</v>
      </c>
      <c r="M447" s="50" t="s">
        <v>844</v>
      </c>
      <c r="N447" s="50" t="s">
        <v>776</v>
      </c>
      <c r="O447" s="60" t="s">
        <v>228</v>
      </c>
      <c r="P447" s="60" t="s">
        <v>228</v>
      </c>
      <c r="R447" s="116"/>
      <c r="S447" s="116"/>
      <c r="T447" s="116"/>
      <c r="U447" s="116"/>
    </row>
    <row r="448" spans="2:21" s="55" customFormat="1" ht="45" customHeight="1" x14ac:dyDescent="0.25">
      <c r="B448" s="49">
        <v>103</v>
      </c>
      <c r="C448" s="50" t="s">
        <v>220</v>
      </c>
      <c r="D448" s="50" t="s">
        <v>679</v>
      </c>
      <c r="E448" s="50" t="s">
        <v>189</v>
      </c>
      <c r="F448" s="50" t="s">
        <v>832</v>
      </c>
      <c r="G448" s="50" t="s">
        <v>845</v>
      </c>
      <c r="H448" s="50" t="s">
        <v>885</v>
      </c>
      <c r="I448" s="50" t="s">
        <v>684</v>
      </c>
      <c r="J448" s="53">
        <v>4080000</v>
      </c>
      <c r="K448" s="53">
        <v>2071523.65</v>
      </c>
      <c r="L448" s="50" t="s">
        <v>32</v>
      </c>
      <c r="M448" s="50" t="s">
        <v>846</v>
      </c>
      <c r="N448" s="50" t="s">
        <v>776</v>
      </c>
      <c r="O448" s="60" t="s">
        <v>228</v>
      </c>
      <c r="P448" s="60" t="s">
        <v>228</v>
      </c>
      <c r="R448" s="116"/>
      <c r="S448" s="116"/>
      <c r="T448" s="116"/>
      <c r="U448" s="116"/>
    </row>
    <row r="449" spans="2:21" s="55" customFormat="1" ht="45" customHeight="1" x14ac:dyDescent="0.25">
      <c r="B449" s="49">
        <v>104</v>
      </c>
      <c r="C449" s="50" t="s">
        <v>220</v>
      </c>
      <c r="D449" s="50" t="s">
        <v>679</v>
      </c>
      <c r="E449" s="50" t="s">
        <v>189</v>
      </c>
      <c r="F449" s="50" t="s">
        <v>835</v>
      </c>
      <c r="G449" s="50" t="s">
        <v>847</v>
      </c>
      <c r="H449" s="50" t="s">
        <v>885</v>
      </c>
      <c r="I449" s="50" t="s">
        <v>684</v>
      </c>
      <c r="J449" s="53">
        <v>15000000</v>
      </c>
      <c r="K449" s="53">
        <v>12118298.865</v>
      </c>
      <c r="L449" s="50" t="s">
        <v>54</v>
      </c>
      <c r="M449" s="50" t="s">
        <v>848</v>
      </c>
      <c r="N449" s="50" t="s">
        <v>27</v>
      </c>
      <c r="O449" s="60" t="s">
        <v>228</v>
      </c>
      <c r="P449" s="60" t="s">
        <v>229</v>
      </c>
      <c r="R449" s="116"/>
      <c r="S449" s="116"/>
      <c r="T449" s="116"/>
      <c r="U449" s="116"/>
    </row>
    <row r="450" spans="2:21" s="58" customFormat="1" ht="45" customHeight="1" x14ac:dyDescent="0.25">
      <c r="B450" s="138">
        <v>104</v>
      </c>
      <c r="C450" s="20" t="s">
        <v>220</v>
      </c>
      <c r="D450" s="20" t="s">
        <v>221</v>
      </c>
      <c r="E450" s="20" t="s">
        <v>1509</v>
      </c>
      <c r="F450" s="20"/>
      <c r="G450" s="20"/>
      <c r="H450" s="20"/>
      <c r="I450" s="20"/>
      <c r="J450" s="139">
        <f>SUM(J346:J449)</f>
        <v>2423163727.1203423</v>
      </c>
      <c r="K450" s="139">
        <f>SUM(K346:K449)</f>
        <v>1596181226.2114079</v>
      </c>
      <c r="L450" s="20"/>
      <c r="M450" s="20"/>
      <c r="N450" s="20"/>
      <c r="O450" s="78"/>
      <c r="P450" s="79"/>
      <c r="R450" s="116"/>
      <c r="S450" s="116"/>
      <c r="T450" s="116"/>
      <c r="U450" s="116"/>
    </row>
    <row r="451" spans="2:21" s="55" customFormat="1" ht="45" customHeight="1" x14ac:dyDescent="0.25">
      <c r="B451" s="49">
        <v>1</v>
      </c>
      <c r="C451" s="50" t="s">
        <v>222</v>
      </c>
      <c r="D451" s="50" t="s">
        <v>239</v>
      </c>
      <c r="E451" s="50" t="s">
        <v>7</v>
      </c>
      <c r="F451" s="50" t="s">
        <v>849</v>
      </c>
      <c r="G451" s="50" t="s">
        <v>246</v>
      </c>
      <c r="H451" s="50" t="s">
        <v>139</v>
      </c>
      <c r="I451" s="50" t="s">
        <v>190</v>
      </c>
      <c r="J451" s="53">
        <v>46698236</v>
      </c>
      <c r="K451" s="53">
        <v>35000000</v>
      </c>
      <c r="L451" s="50" t="s">
        <v>32</v>
      </c>
      <c r="M451" s="50" t="s">
        <v>247</v>
      </c>
      <c r="N451" s="50" t="s">
        <v>27</v>
      </c>
      <c r="O451" s="71">
        <v>45473</v>
      </c>
      <c r="P451" s="70" t="s">
        <v>228</v>
      </c>
    </row>
    <row r="452" spans="2:21" s="55" customFormat="1" ht="45" customHeight="1" x14ac:dyDescent="0.25">
      <c r="B452" s="49">
        <v>2</v>
      </c>
      <c r="C452" s="50" t="s">
        <v>222</v>
      </c>
      <c r="D452" s="50" t="s">
        <v>239</v>
      </c>
      <c r="E452" s="50" t="s">
        <v>7</v>
      </c>
      <c r="F452" s="50" t="s">
        <v>850</v>
      </c>
      <c r="G452" s="50" t="s">
        <v>62</v>
      </c>
      <c r="H452" s="50" t="s">
        <v>139</v>
      </c>
      <c r="I452" s="50" t="s">
        <v>190</v>
      </c>
      <c r="J452" s="53">
        <v>140000000</v>
      </c>
      <c r="K452" s="53">
        <v>104929019</v>
      </c>
      <c r="L452" s="50" t="s">
        <v>32</v>
      </c>
      <c r="M452" s="50" t="s">
        <v>199</v>
      </c>
      <c r="N452" s="50" t="s">
        <v>27</v>
      </c>
      <c r="O452" s="71">
        <v>45442</v>
      </c>
      <c r="P452" s="70" t="s">
        <v>228</v>
      </c>
    </row>
    <row r="453" spans="2:21" s="55" customFormat="1" ht="45" customHeight="1" x14ac:dyDescent="0.25">
      <c r="B453" s="49">
        <v>3</v>
      </c>
      <c r="C453" s="50" t="s">
        <v>222</v>
      </c>
      <c r="D453" s="50" t="s">
        <v>239</v>
      </c>
      <c r="E453" s="50" t="s">
        <v>7</v>
      </c>
      <c r="F453" s="50" t="s">
        <v>851</v>
      </c>
      <c r="G453" s="50" t="s">
        <v>852</v>
      </c>
      <c r="H453" s="50" t="s">
        <v>139</v>
      </c>
      <c r="I453" s="50" t="s">
        <v>190</v>
      </c>
      <c r="J453" s="53">
        <v>40027059</v>
      </c>
      <c r="K453" s="53">
        <v>30000000</v>
      </c>
      <c r="L453" s="50" t="s">
        <v>32</v>
      </c>
      <c r="M453" s="50" t="s">
        <v>853</v>
      </c>
      <c r="N453" s="50" t="s">
        <v>27</v>
      </c>
      <c r="O453" s="54">
        <v>45458</v>
      </c>
      <c r="P453" s="70" t="s">
        <v>228</v>
      </c>
    </row>
    <row r="454" spans="2:21" s="55" customFormat="1" ht="45" customHeight="1" x14ac:dyDescent="0.25">
      <c r="B454" s="49">
        <v>4</v>
      </c>
      <c r="C454" s="50" t="s">
        <v>222</v>
      </c>
      <c r="D454" s="50" t="s">
        <v>239</v>
      </c>
      <c r="E454" s="50" t="s">
        <v>7</v>
      </c>
      <c r="F454" s="50" t="s">
        <v>854</v>
      </c>
      <c r="G454" s="50" t="s">
        <v>855</v>
      </c>
      <c r="H454" s="50" t="s">
        <v>139</v>
      </c>
      <c r="I454" s="50" t="s">
        <v>190</v>
      </c>
      <c r="J454" s="53">
        <v>66711765</v>
      </c>
      <c r="K454" s="53">
        <v>50000000</v>
      </c>
      <c r="L454" s="50" t="s">
        <v>32</v>
      </c>
      <c r="M454" s="50" t="s">
        <v>856</v>
      </c>
      <c r="N454" s="56" t="s">
        <v>27</v>
      </c>
      <c r="O454" s="54">
        <v>45439</v>
      </c>
      <c r="P454" s="71" t="s">
        <v>228</v>
      </c>
    </row>
    <row r="455" spans="2:21" s="55" customFormat="1" ht="45" customHeight="1" x14ac:dyDescent="0.25">
      <c r="B455" s="49">
        <v>5</v>
      </c>
      <c r="C455" s="50" t="s">
        <v>222</v>
      </c>
      <c r="D455" s="50" t="s">
        <v>239</v>
      </c>
      <c r="E455" s="50" t="s">
        <v>7</v>
      </c>
      <c r="F455" s="50" t="s">
        <v>857</v>
      </c>
      <c r="G455" s="50" t="s">
        <v>858</v>
      </c>
      <c r="H455" s="50" t="s">
        <v>139</v>
      </c>
      <c r="I455" s="50" t="s">
        <v>190</v>
      </c>
      <c r="J455" s="53">
        <v>13342353</v>
      </c>
      <c r="K455" s="53">
        <v>10000000</v>
      </c>
      <c r="L455" s="50" t="s">
        <v>32</v>
      </c>
      <c r="M455" s="50" t="s">
        <v>859</v>
      </c>
      <c r="N455" s="56" t="s">
        <v>27</v>
      </c>
      <c r="O455" s="54">
        <v>45509</v>
      </c>
      <c r="P455" s="71" t="s">
        <v>257</v>
      </c>
    </row>
    <row r="456" spans="2:21" s="55" customFormat="1" ht="45" customHeight="1" x14ac:dyDescent="0.25">
      <c r="B456" s="49">
        <v>6</v>
      </c>
      <c r="C456" s="50" t="s">
        <v>222</v>
      </c>
      <c r="D456" s="50" t="s">
        <v>239</v>
      </c>
      <c r="E456" s="50" t="s">
        <v>7</v>
      </c>
      <c r="F456" s="51" t="s">
        <v>860</v>
      </c>
      <c r="G456" s="50" t="s">
        <v>861</v>
      </c>
      <c r="H456" s="50" t="s">
        <v>139</v>
      </c>
      <c r="I456" s="50" t="s">
        <v>190</v>
      </c>
      <c r="J456" s="53">
        <v>160108236</v>
      </c>
      <c r="K456" s="53">
        <v>120000000</v>
      </c>
      <c r="L456" s="50" t="s">
        <v>32</v>
      </c>
      <c r="M456" s="50" t="s">
        <v>862</v>
      </c>
      <c r="N456" s="50" t="s">
        <v>27</v>
      </c>
      <c r="O456" s="54">
        <v>45545</v>
      </c>
      <c r="P456" s="71" t="s">
        <v>229</v>
      </c>
    </row>
    <row r="457" spans="2:21" s="55" customFormat="1" ht="45" customHeight="1" x14ac:dyDescent="0.25">
      <c r="B457" s="49">
        <v>7</v>
      </c>
      <c r="C457" s="50" t="s">
        <v>222</v>
      </c>
      <c r="D457" s="50" t="s">
        <v>239</v>
      </c>
      <c r="E457" s="50" t="s">
        <v>7</v>
      </c>
      <c r="F457" s="51" t="s">
        <v>863</v>
      </c>
      <c r="G457" s="50" t="s">
        <v>864</v>
      </c>
      <c r="H457" s="50" t="s">
        <v>139</v>
      </c>
      <c r="I457" s="50" t="s">
        <v>190</v>
      </c>
      <c r="J457" s="53">
        <v>22682000</v>
      </c>
      <c r="K457" s="53">
        <v>17000000</v>
      </c>
      <c r="L457" s="50" t="s">
        <v>32</v>
      </c>
      <c r="M457" s="50" t="s">
        <v>865</v>
      </c>
      <c r="N457" s="50" t="s">
        <v>27</v>
      </c>
      <c r="O457" s="54">
        <v>45610</v>
      </c>
      <c r="P457" s="70" t="s">
        <v>230</v>
      </c>
    </row>
    <row r="458" spans="2:21" s="55" customFormat="1" ht="45" customHeight="1" x14ac:dyDescent="0.25">
      <c r="B458" s="49">
        <v>8</v>
      </c>
      <c r="C458" s="50" t="s">
        <v>222</v>
      </c>
      <c r="D458" s="50" t="s">
        <v>239</v>
      </c>
      <c r="E458" s="50" t="s">
        <v>7</v>
      </c>
      <c r="F458" s="51" t="s">
        <v>866</v>
      </c>
      <c r="G458" s="50" t="s">
        <v>248</v>
      </c>
      <c r="H458" s="50" t="s">
        <v>141</v>
      </c>
      <c r="I458" s="50" t="s">
        <v>190</v>
      </c>
      <c r="J458" s="53">
        <v>20013529</v>
      </c>
      <c r="K458" s="53">
        <v>12000000</v>
      </c>
      <c r="L458" s="50" t="s">
        <v>32</v>
      </c>
      <c r="M458" s="50" t="s">
        <v>249</v>
      </c>
      <c r="N458" s="50" t="s">
        <v>26</v>
      </c>
      <c r="O458" s="54">
        <v>45458</v>
      </c>
      <c r="P458" s="80" t="s">
        <v>1560</v>
      </c>
    </row>
    <row r="459" spans="2:21" s="55" customFormat="1" ht="45" customHeight="1" x14ac:dyDescent="0.25">
      <c r="B459" s="49">
        <v>9</v>
      </c>
      <c r="C459" s="50" t="s">
        <v>222</v>
      </c>
      <c r="D459" s="50" t="s">
        <v>239</v>
      </c>
      <c r="E459" s="50" t="s">
        <v>7</v>
      </c>
      <c r="F459" s="51" t="s">
        <v>867</v>
      </c>
      <c r="G459" s="50" t="s">
        <v>868</v>
      </c>
      <c r="H459" s="50" t="s">
        <v>141</v>
      </c>
      <c r="I459" s="50" t="s">
        <v>190</v>
      </c>
      <c r="J459" s="53">
        <v>220148824</v>
      </c>
      <c r="K459" s="53">
        <v>165000000</v>
      </c>
      <c r="L459" s="50" t="s">
        <v>32</v>
      </c>
      <c r="M459" s="50" t="s">
        <v>869</v>
      </c>
      <c r="N459" s="50" t="s">
        <v>26</v>
      </c>
      <c r="O459" s="54" t="s">
        <v>870</v>
      </c>
      <c r="P459" s="80" t="s">
        <v>871</v>
      </c>
    </row>
    <row r="460" spans="2:21" s="55" customFormat="1" ht="45" customHeight="1" x14ac:dyDescent="0.25">
      <c r="B460" s="49">
        <v>10</v>
      </c>
      <c r="C460" s="50" t="s">
        <v>222</v>
      </c>
      <c r="D460" s="50" t="s">
        <v>239</v>
      </c>
      <c r="E460" s="50" t="s">
        <v>8</v>
      </c>
      <c r="F460" s="51" t="s">
        <v>872</v>
      </c>
      <c r="G460" s="50" t="s">
        <v>873</v>
      </c>
      <c r="H460" s="50" t="s">
        <v>874</v>
      </c>
      <c r="I460" s="50" t="s">
        <v>190</v>
      </c>
      <c r="J460" s="53">
        <v>58396143</v>
      </c>
      <c r="K460" s="53">
        <v>43767500</v>
      </c>
      <c r="L460" s="50" t="s">
        <v>32</v>
      </c>
      <c r="M460" s="50" t="s">
        <v>875</v>
      </c>
      <c r="N460" s="50" t="s">
        <v>27</v>
      </c>
      <c r="O460" s="54" t="s">
        <v>870</v>
      </c>
      <c r="P460" s="71" t="s">
        <v>871</v>
      </c>
    </row>
    <row r="461" spans="2:21" s="55" customFormat="1" ht="45" customHeight="1" x14ac:dyDescent="0.25">
      <c r="B461" s="49">
        <v>11</v>
      </c>
      <c r="C461" s="50" t="s">
        <v>222</v>
      </c>
      <c r="D461" s="50" t="s">
        <v>239</v>
      </c>
      <c r="E461" s="50" t="s">
        <v>8</v>
      </c>
      <c r="F461" s="51" t="s">
        <v>63</v>
      </c>
      <c r="G461" s="50" t="s">
        <v>64</v>
      </c>
      <c r="H461" s="50" t="s">
        <v>140</v>
      </c>
      <c r="I461" s="50" t="s">
        <v>190</v>
      </c>
      <c r="J461" s="53">
        <v>24683353</v>
      </c>
      <c r="K461" s="53">
        <v>18500000</v>
      </c>
      <c r="L461" s="50" t="s">
        <v>32</v>
      </c>
      <c r="M461" s="50" t="s">
        <v>65</v>
      </c>
      <c r="N461" s="50" t="s">
        <v>26</v>
      </c>
      <c r="O461" s="54">
        <v>45322</v>
      </c>
      <c r="P461" s="71" t="s">
        <v>227</v>
      </c>
    </row>
    <row r="462" spans="2:21" s="55" customFormat="1" ht="45" customHeight="1" x14ac:dyDescent="0.25">
      <c r="B462" s="49">
        <v>12</v>
      </c>
      <c r="C462" s="50" t="s">
        <v>222</v>
      </c>
      <c r="D462" s="50" t="s">
        <v>239</v>
      </c>
      <c r="E462" s="50" t="s">
        <v>876</v>
      </c>
      <c r="F462" s="51" t="s">
        <v>877</v>
      </c>
      <c r="G462" s="50" t="s">
        <v>66</v>
      </c>
      <c r="H462" s="50" t="s">
        <v>156</v>
      </c>
      <c r="I462" s="50" t="s">
        <v>190</v>
      </c>
      <c r="J462" s="128">
        <v>29353177</v>
      </c>
      <c r="K462" s="128">
        <v>22000000</v>
      </c>
      <c r="L462" s="50" t="s">
        <v>32</v>
      </c>
      <c r="M462" s="50" t="s">
        <v>65</v>
      </c>
      <c r="N462" s="50" t="s">
        <v>26</v>
      </c>
      <c r="O462" s="71">
        <v>45442</v>
      </c>
      <c r="P462" s="71" t="s">
        <v>228</v>
      </c>
    </row>
    <row r="463" spans="2:21" s="55" customFormat="1" ht="45" customHeight="1" x14ac:dyDescent="0.25">
      <c r="B463" s="49">
        <v>13</v>
      </c>
      <c r="C463" s="50" t="s">
        <v>222</v>
      </c>
      <c r="D463" s="50" t="s">
        <v>239</v>
      </c>
      <c r="E463" s="50" t="s">
        <v>876</v>
      </c>
      <c r="F463" s="51" t="s">
        <v>878</v>
      </c>
      <c r="G463" s="50" t="s">
        <v>67</v>
      </c>
      <c r="H463" s="50" t="s">
        <v>156</v>
      </c>
      <c r="I463" s="50" t="s">
        <v>190</v>
      </c>
      <c r="J463" s="129"/>
      <c r="K463" s="129"/>
      <c r="L463" s="50" t="s">
        <v>32</v>
      </c>
      <c r="M463" s="50" t="s">
        <v>1558</v>
      </c>
      <c r="N463" s="50" t="s">
        <v>27</v>
      </c>
      <c r="O463" s="71">
        <v>45442</v>
      </c>
      <c r="P463" s="71" t="s">
        <v>228</v>
      </c>
    </row>
    <row r="464" spans="2:21" s="55" customFormat="1" ht="45" customHeight="1" x14ac:dyDescent="0.25">
      <c r="B464" s="49">
        <v>14</v>
      </c>
      <c r="C464" s="50" t="s">
        <v>222</v>
      </c>
      <c r="D464" s="50" t="s">
        <v>239</v>
      </c>
      <c r="E464" s="50" t="s">
        <v>876</v>
      </c>
      <c r="F464" s="51" t="s">
        <v>879</v>
      </c>
      <c r="G464" s="50" t="s">
        <v>68</v>
      </c>
      <c r="H464" s="50" t="s">
        <v>156</v>
      </c>
      <c r="I464" s="50" t="s">
        <v>190</v>
      </c>
      <c r="J464" s="129"/>
      <c r="K464" s="129"/>
      <c r="L464" s="50" t="s">
        <v>32</v>
      </c>
      <c r="M464" s="50" t="s">
        <v>1559</v>
      </c>
      <c r="N464" s="50" t="s">
        <v>27</v>
      </c>
      <c r="O464" s="71">
        <v>45442</v>
      </c>
      <c r="P464" s="71" t="s">
        <v>228</v>
      </c>
    </row>
    <row r="465" spans="2:16" s="58" customFormat="1" ht="45" customHeight="1" x14ac:dyDescent="0.25">
      <c r="B465" s="138">
        <v>14</v>
      </c>
      <c r="C465" s="20" t="s">
        <v>222</v>
      </c>
      <c r="D465" s="20" t="s">
        <v>239</v>
      </c>
      <c r="E465" s="20" t="s">
        <v>880</v>
      </c>
      <c r="F465" s="20"/>
      <c r="G465" s="20"/>
      <c r="H465" s="20"/>
      <c r="I465" s="20"/>
      <c r="J465" s="139">
        <f>SUM(J451:J464)</f>
        <v>842164675</v>
      </c>
      <c r="K465" s="139">
        <f>SUM(K451:K464)</f>
        <v>628196519</v>
      </c>
      <c r="L465" s="20"/>
      <c r="M465" s="20"/>
      <c r="N465" s="20"/>
      <c r="O465" s="78"/>
      <c r="P465" s="79"/>
    </row>
    <row r="466" spans="2:16" s="55" customFormat="1" ht="45" customHeight="1" x14ac:dyDescent="0.25">
      <c r="B466" s="49">
        <v>1</v>
      </c>
      <c r="C466" s="50" t="s">
        <v>200</v>
      </c>
      <c r="D466" s="50" t="s">
        <v>201</v>
      </c>
      <c r="E466" s="50" t="s">
        <v>60</v>
      </c>
      <c r="F466" s="50" t="s">
        <v>1279</v>
      </c>
      <c r="G466" s="50" t="s">
        <v>1096</v>
      </c>
      <c r="H466" s="50" t="s">
        <v>281</v>
      </c>
      <c r="I466" s="50" t="s">
        <v>86</v>
      </c>
      <c r="J466" s="53">
        <v>258504499</v>
      </c>
      <c r="K466" s="40">
        <v>216450000</v>
      </c>
      <c r="L466" s="96" t="s">
        <v>54</v>
      </c>
      <c r="M466" s="50" t="s">
        <v>1280</v>
      </c>
      <c r="N466" s="50" t="s">
        <v>1281</v>
      </c>
      <c r="O466" s="93">
        <v>45443</v>
      </c>
      <c r="P466" s="93">
        <v>45657</v>
      </c>
    </row>
    <row r="467" spans="2:16" s="55" customFormat="1" ht="45" customHeight="1" x14ac:dyDescent="0.25">
      <c r="B467" s="49">
        <f>B466+1</f>
        <v>2</v>
      </c>
      <c r="C467" s="50" t="s">
        <v>200</v>
      </c>
      <c r="D467" s="50" t="s">
        <v>201</v>
      </c>
      <c r="E467" s="50" t="s">
        <v>60</v>
      </c>
      <c r="F467" s="50" t="s">
        <v>1282</v>
      </c>
      <c r="G467" s="50" t="s">
        <v>1518</v>
      </c>
      <c r="H467" s="50" t="s">
        <v>281</v>
      </c>
      <c r="I467" s="50" t="s">
        <v>86</v>
      </c>
      <c r="J467" s="53">
        <v>3000000</v>
      </c>
      <c r="K467" s="40">
        <v>2292134.8314606743</v>
      </c>
      <c r="L467" s="96" t="s">
        <v>54</v>
      </c>
      <c r="M467" s="50" t="s">
        <v>1283</v>
      </c>
      <c r="N467" s="50" t="s">
        <v>1281</v>
      </c>
      <c r="O467" s="93">
        <v>45443</v>
      </c>
      <c r="P467" s="93">
        <v>45471</v>
      </c>
    </row>
    <row r="468" spans="2:16" s="55" customFormat="1" ht="45" customHeight="1" x14ac:dyDescent="0.25">
      <c r="B468" s="49">
        <f t="shared" ref="B468:B517" si="8">B467+1</f>
        <v>3</v>
      </c>
      <c r="C468" s="50" t="s">
        <v>200</v>
      </c>
      <c r="D468" s="50" t="s">
        <v>201</v>
      </c>
      <c r="E468" s="50" t="s">
        <v>60</v>
      </c>
      <c r="F468" s="50" t="s">
        <v>1097</v>
      </c>
      <c r="G468" s="50" t="s">
        <v>1098</v>
      </c>
      <c r="H468" s="50" t="s">
        <v>282</v>
      </c>
      <c r="I468" s="50" t="s">
        <v>53</v>
      </c>
      <c r="J468" s="53">
        <v>173970588</v>
      </c>
      <c r="K468" s="53">
        <v>140000000</v>
      </c>
      <c r="L468" s="96" t="s">
        <v>54</v>
      </c>
      <c r="M468" s="50" t="s">
        <v>1099</v>
      </c>
      <c r="N468" s="50" t="s">
        <v>27</v>
      </c>
      <c r="O468" s="93">
        <v>45443</v>
      </c>
      <c r="P468" s="93">
        <v>45534</v>
      </c>
    </row>
    <row r="469" spans="2:16" s="55" customFormat="1" ht="45" customHeight="1" x14ac:dyDescent="0.25">
      <c r="B469" s="49">
        <f t="shared" si="8"/>
        <v>4</v>
      </c>
      <c r="C469" s="50" t="s">
        <v>200</v>
      </c>
      <c r="D469" s="50" t="s">
        <v>201</v>
      </c>
      <c r="E469" s="50" t="s">
        <v>60</v>
      </c>
      <c r="F469" s="50" t="s">
        <v>1100</v>
      </c>
      <c r="G469" s="50" t="s">
        <v>302</v>
      </c>
      <c r="H469" s="50" t="s">
        <v>282</v>
      </c>
      <c r="I469" s="50" t="s">
        <v>53</v>
      </c>
      <c r="J469" s="53">
        <v>231341764.5</v>
      </c>
      <c r="K469" s="53">
        <v>196640500</v>
      </c>
      <c r="L469" s="96" t="s">
        <v>54</v>
      </c>
      <c r="M469" s="50" t="s">
        <v>1101</v>
      </c>
      <c r="N469" s="50" t="s">
        <v>27</v>
      </c>
      <c r="O469" s="93">
        <v>45412</v>
      </c>
      <c r="P469" s="93">
        <v>45504</v>
      </c>
    </row>
    <row r="470" spans="2:16" s="55" customFormat="1" ht="45" customHeight="1" x14ac:dyDescent="0.25">
      <c r="B470" s="49">
        <f t="shared" si="8"/>
        <v>5</v>
      </c>
      <c r="C470" s="50" t="s">
        <v>200</v>
      </c>
      <c r="D470" s="50" t="s">
        <v>201</v>
      </c>
      <c r="E470" s="50" t="s">
        <v>60</v>
      </c>
      <c r="F470" s="50" t="s">
        <v>1284</v>
      </c>
      <c r="G470" s="50" t="s">
        <v>302</v>
      </c>
      <c r="H470" s="50" t="s">
        <v>282</v>
      </c>
      <c r="I470" s="50" t="s">
        <v>86</v>
      </c>
      <c r="J470" s="53">
        <v>283089265.5</v>
      </c>
      <c r="K470" s="53">
        <v>217339500</v>
      </c>
      <c r="L470" s="96" t="s">
        <v>54</v>
      </c>
      <c r="M470" s="50" t="s">
        <v>1285</v>
      </c>
      <c r="N470" s="50" t="s">
        <v>1281</v>
      </c>
      <c r="O470" s="93">
        <v>45427</v>
      </c>
      <c r="P470" s="93">
        <v>46387</v>
      </c>
    </row>
    <row r="471" spans="2:16" s="55" customFormat="1" ht="45" customHeight="1" x14ac:dyDescent="0.25">
      <c r="B471" s="49">
        <f t="shared" si="8"/>
        <v>6</v>
      </c>
      <c r="C471" s="50" t="s">
        <v>200</v>
      </c>
      <c r="D471" s="50" t="s">
        <v>201</v>
      </c>
      <c r="E471" s="50" t="s">
        <v>60</v>
      </c>
      <c r="F471" s="50" t="s">
        <v>1286</v>
      </c>
      <c r="G471" s="50" t="s">
        <v>1287</v>
      </c>
      <c r="H471" s="50" t="s">
        <v>282</v>
      </c>
      <c r="I471" s="50" t="s">
        <v>86</v>
      </c>
      <c r="J471" s="53">
        <v>295750000</v>
      </c>
      <c r="K471" s="53">
        <v>238000000</v>
      </c>
      <c r="L471" s="96" t="s">
        <v>54</v>
      </c>
      <c r="M471" s="50" t="s">
        <v>1528</v>
      </c>
      <c r="N471" s="50" t="s">
        <v>1281</v>
      </c>
      <c r="O471" s="93">
        <v>45473</v>
      </c>
      <c r="P471" s="93">
        <v>45504</v>
      </c>
    </row>
    <row r="472" spans="2:16" s="55" customFormat="1" ht="45" customHeight="1" x14ac:dyDescent="0.25">
      <c r="B472" s="49">
        <f t="shared" si="8"/>
        <v>7</v>
      </c>
      <c r="C472" s="50" t="s">
        <v>200</v>
      </c>
      <c r="D472" s="50" t="s">
        <v>201</v>
      </c>
      <c r="E472" s="50" t="s">
        <v>60</v>
      </c>
      <c r="F472" s="50" t="s">
        <v>88</v>
      </c>
      <c r="G472" s="50" t="s">
        <v>285</v>
      </c>
      <c r="H472" s="50" t="s">
        <v>282</v>
      </c>
      <c r="I472" s="50" t="s">
        <v>86</v>
      </c>
      <c r="J472" s="53">
        <v>53661765</v>
      </c>
      <c r="K472" s="53">
        <v>41000000</v>
      </c>
      <c r="L472" s="96" t="s">
        <v>54</v>
      </c>
      <c r="M472" s="50" t="s">
        <v>185</v>
      </c>
      <c r="N472" s="50" t="s">
        <v>27</v>
      </c>
      <c r="O472" s="93">
        <v>45412</v>
      </c>
      <c r="P472" s="93">
        <v>45504</v>
      </c>
    </row>
    <row r="473" spans="2:16" s="55" customFormat="1" ht="45" customHeight="1" x14ac:dyDescent="0.25">
      <c r="B473" s="49">
        <f t="shared" si="8"/>
        <v>8</v>
      </c>
      <c r="C473" s="50" t="s">
        <v>200</v>
      </c>
      <c r="D473" s="50" t="s">
        <v>201</v>
      </c>
      <c r="E473" s="50" t="s">
        <v>60</v>
      </c>
      <c r="F473" s="50" t="s">
        <v>88</v>
      </c>
      <c r="G473" s="50" t="s">
        <v>285</v>
      </c>
      <c r="H473" s="50" t="s">
        <v>282</v>
      </c>
      <c r="I473" s="50" t="s">
        <v>86</v>
      </c>
      <c r="J473" s="53">
        <v>170147059</v>
      </c>
      <c r="K473" s="53">
        <v>130000000</v>
      </c>
      <c r="L473" s="96" t="s">
        <v>54</v>
      </c>
      <c r="M473" s="50" t="s">
        <v>1288</v>
      </c>
      <c r="N473" s="50" t="s">
        <v>1281</v>
      </c>
      <c r="O473" s="93">
        <v>45427</v>
      </c>
      <c r="P473" s="93">
        <v>46387</v>
      </c>
    </row>
    <row r="474" spans="2:16" s="55" customFormat="1" ht="45" customHeight="1" x14ac:dyDescent="0.25">
      <c r="B474" s="49">
        <f t="shared" si="8"/>
        <v>9</v>
      </c>
      <c r="C474" s="50" t="s">
        <v>200</v>
      </c>
      <c r="D474" s="50" t="s">
        <v>201</v>
      </c>
      <c r="E474" s="50" t="s">
        <v>60</v>
      </c>
      <c r="F474" s="50" t="s">
        <v>1289</v>
      </c>
      <c r="G474" s="50" t="s">
        <v>1290</v>
      </c>
      <c r="H474" s="50" t="s">
        <v>282</v>
      </c>
      <c r="I474" s="50" t="s">
        <v>86</v>
      </c>
      <c r="J474" s="53">
        <v>4100735</v>
      </c>
      <c r="K474" s="53">
        <v>3300000</v>
      </c>
      <c r="L474" s="96" t="s">
        <v>54</v>
      </c>
      <c r="M474" s="50" t="s">
        <v>1291</v>
      </c>
      <c r="N474" s="50" t="s">
        <v>1281</v>
      </c>
      <c r="O474" s="93">
        <v>45427</v>
      </c>
      <c r="P474" s="93">
        <v>45457</v>
      </c>
    </row>
    <row r="475" spans="2:16" s="55" customFormat="1" ht="45" customHeight="1" x14ac:dyDescent="0.25">
      <c r="B475" s="49">
        <f t="shared" si="8"/>
        <v>10</v>
      </c>
      <c r="C475" s="50" t="s">
        <v>200</v>
      </c>
      <c r="D475" s="50" t="s">
        <v>201</v>
      </c>
      <c r="E475" s="50" t="s">
        <v>60</v>
      </c>
      <c r="F475" s="50" t="s">
        <v>1292</v>
      </c>
      <c r="G475" s="50" t="s">
        <v>1293</v>
      </c>
      <c r="H475" s="50" t="s">
        <v>282</v>
      </c>
      <c r="I475" s="50" t="s">
        <v>53</v>
      </c>
      <c r="J475" s="53">
        <v>150435295</v>
      </c>
      <c r="K475" s="53">
        <v>127870000</v>
      </c>
      <c r="L475" s="96" t="s">
        <v>54</v>
      </c>
      <c r="M475" s="50" t="s">
        <v>1528</v>
      </c>
      <c r="N475" s="50" t="s">
        <v>1281</v>
      </c>
      <c r="O475" s="93">
        <v>45473</v>
      </c>
      <c r="P475" s="93">
        <v>45504</v>
      </c>
    </row>
    <row r="476" spans="2:16" s="55" customFormat="1" ht="45" customHeight="1" x14ac:dyDescent="0.25">
      <c r="B476" s="49">
        <f t="shared" si="8"/>
        <v>11</v>
      </c>
      <c r="C476" s="50" t="s">
        <v>200</v>
      </c>
      <c r="D476" s="50" t="s">
        <v>201</v>
      </c>
      <c r="E476" s="50" t="s">
        <v>60</v>
      </c>
      <c r="F476" s="50" t="s">
        <v>1294</v>
      </c>
      <c r="G476" s="50" t="s">
        <v>1295</v>
      </c>
      <c r="H476" s="50" t="s">
        <v>282</v>
      </c>
      <c r="I476" s="50" t="s">
        <v>53</v>
      </c>
      <c r="J476" s="53">
        <v>99411765</v>
      </c>
      <c r="K476" s="53">
        <v>80000000</v>
      </c>
      <c r="L476" s="96" t="s">
        <v>54</v>
      </c>
      <c r="M476" s="50" t="s">
        <v>1296</v>
      </c>
      <c r="N476" s="50" t="s">
        <v>1281</v>
      </c>
      <c r="O476" s="93">
        <v>45473</v>
      </c>
      <c r="P476" s="93">
        <v>45504</v>
      </c>
    </row>
    <row r="477" spans="2:16" s="55" customFormat="1" ht="45" customHeight="1" x14ac:dyDescent="0.25">
      <c r="B477" s="49">
        <f t="shared" si="8"/>
        <v>12</v>
      </c>
      <c r="C477" s="50" t="s">
        <v>200</v>
      </c>
      <c r="D477" s="50" t="s">
        <v>201</v>
      </c>
      <c r="E477" s="97" t="s">
        <v>1510</v>
      </c>
      <c r="F477" s="50" t="s">
        <v>1511</v>
      </c>
      <c r="G477" s="50" t="s">
        <v>1519</v>
      </c>
      <c r="H477" s="50" t="s">
        <v>303</v>
      </c>
      <c r="I477" s="50" t="s">
        <v>53</v>
      </c>
      <c r="J477" s="53">
        <v>23100000</v>
      </c>
      <c r="K477" s="53">
        <v>19635000</v>
      </c>
      <c r="L477" s="96" t="s">
        <v>54</v>
      </c>
      <c r="M477" s="50" t="s">
        <v>1297</v>
      </c>
      <c r="N477" s="50" t="s">
        <v>1281</v>
      </c>
      <c r="O477" s="93">
        <v>45427</v>
      </c>
      <c r="P477" s="93">
        <v>45457</v>
      </c>
    </row>
    <row r="478" spans="2:16" s="55" customFormat="1" ht="45" customHeight="1" x14ac:dyDescent="0.25">
      <c r="B478" s="49">
        <f t="shared" si="8"/>
        <v>13</v>
      </c>
      <c r="C478" s="50" t="s">
        <v>200</v>
      </c>
      <c r="D478" s="50" t="s">
        <v>201</v>
      </c>
      <c r="E478" s="97" t="s">
        <v>1510</v>
      </c>
      <c r="F478" s="50" t="s">
        <v>1117</v>
      </c>
      <c r="G478" s="50" t="s">
        <v>1520</v>
      </c>
      <c r="H478" s="50" t="s">
        <v>303</v>
      </c>
      <c r="I478" s="50" t="s">
        <v>53</v>
      </c>
      <c r="J478" s="53">
        <v>120000000</v>
      </c>
      <c r="K478" s="53">
        <v>102000000</v>
      </c>
      <c r="L478" s="96" t="s">
        <v>54</v>
      </c>
      <c r="M478" s="50" t="s">
        <v>1118</v>
      </c>
      <c r="N478" s="50" t="s">
        <v>27</v>
      </c>
      <c r="O478" s="93">
        <v>45427</v>
      </c>
      <c r="P478" s="93">
        <v>45457</v>
      </c>
    </row>
    <row r="479" spans="2:16" s="55" customFormat="1" ht="45" customHeight="1" x14ac:dyDescent="0.25">
      <c r="B479" s="49">
        <f t="shared" si="8"/>
        <v>14</v>
      </c>
      <c r="C479" s="50" t="s">
        <v>200</v>
      </c>
      <c r="D479" s="50" t="s">
        <v>201</v>
      </c>
      <c r="E479" s="97" t="s">
        <v>1510</v>
      </c>
      <c r="F479" s="50" t="s">
        <v>1119</v>
      </c>
      <c r="G479" s="50" t="s">
        <v>1120</v>
      </c>
      <c r="H479" s="50" t="s">
        <v>303</v>
      </c>
      <c r="I479" s="50" t="s">
        <v>86</v>
      </c>
      <c r="J479" s="53">
        <v>24852941</v>
      </c>
      <c r="K479" s="53">
        <v>20000000</v>
      </c>
      <c r="L479" s="96" t="s">
        <v>54</v>
      </c>
      <c r="M479" s="50" t="s">
        <v>1121</v>
      </c>
      <c r="N479" s="56" t="s">
        <v>27</v>
      </c>
      <c r="O479" s="93">
        <v>45473</v>
      </c>
      <c r="P479" s="93">
        <v>45565</v>
      </c>
    </row>
    <row r="480" spans="2:16" s="55" customFormat="1" ht="45" customHeight="1" x14ac:dyDescent="0.25">
      <c r="B480" s="49">
        <f t="shared" si="8"/>
        <v>15</v>
      </c>
      <c r="C480" s="50" t="s">
        <v>200</v>
      </c>
      <c r="D480" s="50" t="s">
        <v>201</v>
      </c>
      <c r="E480" s="97" t="s">
        <v>1510</v>
      </c>
      <c r="F480" s="50" t="s">
        <v>1512</v>
      </c>
      <c r="G480" s="50" t="s">
        <v>1301</v>
      </c>
      <c r="H480" s="50" t="s">
        <v>303</v>
      </c>
      <c r="I480" s="50" t="s">
        <v>86</v>
      </c>
      <c r="J480" s="53">
        <v>49705882</v>
      </c>
      <c r="K480" s="53">
        <v>40000000</v>
      </c>
      <c r="L480" s="96" t="s">
        <v>54</v>
      </c>
      <c r="M480" s="50" t="s">
        <v>1123</v>
      </c>
      <c r="N480" s="56" t="s">
        <v>1281</v>
      </c>
      <c r="O480" s="93">
        <v>45427</v>
      </c>
      <c r="P480" s="93">
        <v>45457</v>
      </c>
    </row>
    <row r="481" spans="2:16" s="55" customFormat="1" ht="45" customHeight="1" x14ac:dyDescent="0.25">
      <c r="B481" s="49">
        <f t="shared" si="8"/>
        <v>16</v>
      </c>
      <c r="C481" s="50" t="s">
        <v>200</v>
      </c>
      <c r="D481" s="50" t="s">
        <v>201</v>
      </c>
      <c r="E481" s="97" t="s">
        <v>1510</v>
      </c>
      <c r="F481" s="50" t="s">
        <v>1124</v>
      </c>
      <c r="G481" s="50" t="s">
        <v>304</v>
      </c>
      <c r="H481" s="50" t="s">
        <v>303</v>
      </c>
      <c r="I481" s="50" t="s">
        <v>1527</v>
      </c>
      <c r="J481" s="53">
        <v>50000000</v>
      </c>
      <c r="K481" s="53">
        <v>40236683.980000004</v>
      </c>
      <c r="L481" s="96" t="s">
        <v>54</v>
      </c>
      <c r="M481" s="50" t="s">
        <v>1125</v>
      </c>
      <c r="N481" s="56" t="s">
        <v>27</v>
      </c>
      <c r="O481" s="93">
        <v>45379</v>
      </c>
      <c r="P481" s="93">
        <v>45443</v>
      </c>
    </row>
    <row r="482" spans="2:16" s="55" customFormat="1" ht="45" customHeight="1" x14ac:dyDescent="0.25">
      <c r="B482" s="49">
        <f t="shared" si="8"/>
        <v>17</v>
      </c>
      <c r="C482" s="50" t="s">
        <v>200</v>
      </c>
      <c r="D482" s="50" t="s">
        <v>201</v>
      </c>
      <c r="E482" s="97" t="s">
        <v>1510</v>
      </c>
      <c r="F482" s="50" t="s">
        <v>1513</v>
      </c>
      <c r="G482" s="50" t="s">
        <v>304</v>
      </c>
      <c r="H482" s="50" t="s">
        <v>303</v>
      </c>
      <c r="I482" s="50" t="s">
        <v>86</v>
      </c>
      <c r="J482" s="53">
        <v>5667537</v>
      </c>
      <c r="K482" s="53">
        <v>4560858</v>
      </c>
      <c r="L482" s="96" t="s">
        <v>54</v>
      </c>
      <c r="M482" s="50" t="s">
        <v>1302</v>
      </c>
      <c r="N482" s="56" t="s">
        <v>1281</v>
      </c>
      <c r="O482" s="93">
        <v>45385</v>
      </c>
      <c r="P482" s="93">
        <v>45420</v>
      </c>
    </row>
    <row r="483" spans="2:16" s="55" customFormat="1" ht="45" customHeight="1" x14ac:dyDescent="0.25">
      <c r="B483" s="49">
        <f t="shared" si="8"/>
        <v>18</v>
      </c>
      <c r="C483" s="50" t="s">
        <v>200</v>
      </c>
      <c r="D483" s="50" t="s">
        <v>201</v>
      </c>
      <c r="E483" s="97" t="s">
        <v>1510</v>
      </c>
      <c r="F483" s="50" t="s">
        <v>1126</v>
      </c>
      <c r="G483" s="50" t="s">
        <v>1127</v>
      </c>
      <c r="H483" s="50" t="s">
        <v>1128</v>
      </c>
      <c r="I483" s="50" t="s">
        <v>86</v>
      </c>
      <c r="J483" s="53">
        <v>24852941</v>
      </c>
      <c r="K483" s="53">
        <v>20000000</v>
      </c>
      <c r="L483" s="96" t="s">
        <v>54</v>
      </c>
      <c r="M483" s="50" t="s">
        <v>1129</v>
      </c>
      <c r="N483" s="56" t="s">
        <v>27</v>
      </c>
      <c r="O483" s="93">
        <v>45473</v>
      </c>
      <c r="P483" s="93">
        <v>45565</v>
      </c>
    </row>
    <row r="484" spans="2:16" s="55" customFormat="1" ht="45" customHeight="1" x14ac:dyDescent="0.25">
      <c r="B484" s="49">
        <f t="shared" si="8"/>
        <v>19</v>
      </c>
      <c r="C484" s="50" t="s">
        <v>200</v>
      </c>
      <c r="D484" s="50" t="s">
        <v>201</v>
      </c>
      <c r="E484" s="97" t="s">
        <v>1510</v>
      </c>
      <c r="F484" s="50" t="s">
        <v>1303</v>
      </c>
      <c r="G484" s="50" t="s">
        <v>1304</v>
      </c>
      <c r="H484" s="50" t="s">
        <v>283</v>
      </c>
      <c r="I484" s="50" t="s">
        <v>53</v>
      </c>
      <c r="J484" s="53">
        <v>25000000</v>
      </c>
      <c r="K484" s="53">
        <v>21250000</v>
      </c>
      <c r="L484" s="96" t="s">
        <v>54</v>
      </c>
      <c r="M484" s="50" t="s">
        <v>1529</v>
      </c>
      <c r="N484" s="56" t="s">
        <v>1281</v>
      </c>
      <c r="O484" s="93">
        <v>45427</v>
      </c>
      <c r="P484" s="93">
        <v>45457</v>
      </c>
    </row>
    <row r="485" spans="2:16" s="55" customFormat="1" ht="45" customHeight="1" x14ac:dyDescent="0.25">
      <c r="B485" s="49">
        <f t="shared" si="8"/>
        <v>20</v>
      </c>
      <c r="C485" s="50" t="s">
        <v>200</v>
      </c>
      <c r="D485" s="50" t="s">
        <v>201</v>
      </c>
      <c r="E485" s="97" t="s">
        <v>1510</v>
      </c>
      <c r="F485" s="50" t="s">
        <v>1514</v>
      </c>
      <c r="G485" s="50" t="s">
        <v>1521</v>
      </c>
      <c r="H485" s="50" t="s">
        <v>283</v>
      </c>
      <c r="I485" s="50" t="s">
        <v>53</v>
      </c>
      <c r="J485" s="53">
        <v>27959559</v>
      </c>
      <c r="K485" s="53">
        <v>23765625.149999999</v>
      </c>
      <c r="L485" s="96" t="s">
        <v>54</v>
      </c>
      <c r="M485" s="50" t="s">
        <v>1300</v>
      </c>
      <c r="N485" s="56" t="s">
        <v>1281</v>
      </c>
      <c r="O485" s="93">
        <v>45427</v>
      </c>
      <c r="P485" s="93">
        <v>45457</v>
      </c>
    </row>
    <row r="486" spans="2:16" s="55" customFormat="1" ht="45" customHeight="1" x14ac:dyDescent="0.25">
      <c r="B486" s="49">
        <f t="shared" si="8"/>
        <v>21</v>
      </c>
      <c r="C486" s="50" t="s">
        <v>200</v>
      </c>
      <c r="D486" s="50" t="s">
        <v>201</v>
      </c>
      <c r="E486" s="97" t="s">
        <v>1510</v>
      </c>
      <c r="F486" s="50" t="s">
        <v>1305</v>
      </c>
      <c r="G486" s="50" t="s">
        <v>1306</v>
      </c>
      <c r="H486" s="50" t="s">
        <v>283</v>
      </c>
      <c r="I486" s="50" t="s">
        <v>86</v>
      </c>
      <c r="J486" s="53">
        <v>33755000</v>
      </c>
      <c r="K486" s="53">
        <v>28691750</v>
      </c>
      <c r="L486" s="96" t="s">
        <v>54</v>
      </c>
      <c r="M486" s="50" t="s">
        <v>1307</v>
      </c>
      <c r="N486" s="56" t="s">
        <v>1281</v>
      </c>
      <c r="O486" s="93">
        <v>45358</v>
      </c>
      <c r="P486" s="93">
        <v>45380</v>
      </c>
    </row>
    <row r="487" spans="2:16" s="55" customFormat="1" ht="45" customHeight="1" x14ac:dyDescent="0.25">
      <c r="B487" s="49">
        <f t="shared" si="8"/>
        <v>22</v>
      </c>
      <c r="C487" s="50" t="s">
        <v>200</v>
      </c>
      <c r="D487" s="50" t="s">
        <v>201</v>
      </c>
      <c r="E487" s="97" t="s">
        <v>1510</v>
      </c>
      <c r="F487" s="50" t="s">
        <v>306</v>
      </c>
      <c r="G487" s="50" t="s">
        <v>305</v>
      </c>
      <c r="H487" s="50" t="s">
        <v>283</v>
      </c>
      <c r="I487" s="50" t="s">
        <v>86</v>
      </c>
      <c r="J487" s="53">
        <v>25000000</v>
      </c>
      <c r="K487" s="53">
        <v>21250000</v>
      </c>
      <c r="L487" s="96" t="s">
        <v>54</v>
      </c>
      <c r="M487" s="50" t="s">
        <v>1300</v>
      </c>
      <c r="N487" s="56" t="s">
        <v>1281</v>
      </c>
      <c r="O487" s="93">
        <v>45427</v>
      </c>
      <c r="P487" s="93">
        <v>45457</v>
      </c>
    </row>
    <row r="488" spans="2:16" s="55" customFormat="1" ht="45" customHeight="1" x14ac:dyDescent="0.25">
      <c r="B488" s="49">
        <f t="shared" si="8"/>
        <v>23</v>
      </c>
      <c r="C488" s="50" t="s">
        <v>200</v>
      </c>
      <c r="D488" s="50" t="s">
        <v>201</v>
      </c>
      <c r="E488" s="97" t="s">
        <v>1510</v>
      </c>
      <c r="F488" s="50" t="s">
        <v>1308</v>
      </c>
      <c r="G488" s="50" t="s">
        <v>1309</v>
      </c>
      <c r="H488" s="50" t="s">
        <v>283</v>
      </c>
      <c r="I488" s="50" t="s">
        <v>86</v>
      </c>
      <c r="J488" s="53">
        <v>5177566</v>
      </c>
      <c r="K488" s="53">
        <v>4250976</v>
      </c>
      <c r="L488" s="96" t="s">
        <v>54</v>
      </c>
      <c r="M488" s="50" t="s">
        <v>1302</v>
      </c>
      <c r="N488" s="56" t="s">
        <v>1281</v>
      </c>
      <c r="O488" s="93">
        <v>45357</v>
      </c>
      <c r="P488" s="93">
        <v>45380</v>
      </c>
    </row>
    <row r="489" spans="2:16" s="55" customFormat="1" ht="45" customHeight="1" x14ac:dyDescent="0.25">
      <c r="B489" s="49">
        <f t="shared" si="8"/>
        <v>24</v>
      </c>
      <c r="C489" s="50" t="s">
        <v>200</v>
      </c>
      <c r="D489" s="50" t="s">
        <v>201</v>
      </c>
      <c r="E489" s="97" t="s">
        <v>1510</v>
      </c>
      <c r="F489" s="50" t="s">
        <v>1515</v>
      </c>
      <c r="G489" s="50" t="s">
        <v>1522</v>
      </c>
      <c r="H489" s="50"/>
      <c r="I489" s="50" t="s">
        <v>86</v>
      </c>
      <c r="J489" s="53">
        <v>44989429</v>
      </c>
      <c r="K489" s="53">
        <v>37290997.115800001</v>
      </c>
      <c r="L489" s="96" t="s">
        <v>54</v>
      </c>
      <c r="M489" s="50" t="s">
        <v>89</v>
      </c>
      <c r="N489" s="56" t="s">
        <v>27</v>
      </c>
      <c r="O489" s="93">
        <v>45473</v>
      </c>
      <c r="P489" s="93">
        <v>45565</v>
      </c>
    </row>
    <row r="490" spans="2:16" s="55" customFormat="1" ht="45" customHeight="1" x14ac:dyDescent="0.25">
      <c r="B490" s="49">
        <f t="shared" si="8"/>
        <v>25</v>
      </c>
      <c r="C490" s="50" t="s">
        <v>200</v>
      </c>
      <c r="D490" s="50" t="s">
        <v>201</v>
      </c>
      <c r="E490" s="97" t="s">
        <v>1510</v>
      </c>
      <c r="F490" s="50" t="s">
        <v>1310</v>
      </c>
      <c r="G490" s="50" t="s">
        <v>1131</v>
      </c>
      <c r="H490" s="117" t="s">
        <v>283</v>
      </c>
      <c r="I490" s="50" t="s">
        <v>53</v>
      </c>
      <c r="J490" s="53">
        <v>16920400</v>
      </c>
      <c r="K490" s="53">
        <v>13615845.142334692</v>
      </c>
      <c r="L490" s="96" t="s">
        <v>54</v>
      </c>
      <c r="M490" s="50" t="s">
        <v>1302</v>
      </c>
      <c r="N490" s="56" t="s">
        <v>1281</v>
      </c>
      <c r="O490" s="93">
        <v>45427</v>
      </c>
      <c r="P490" s="93">
        <v>45457</v>
      </c>
    </row>
    <row r="491" spans="2:16" s="55" customFormat="1" ht="45" customHeight="1" x14ac:dyDescent="0.25">
      <c r="B491" s="49">
        <f t="shared" si="8"/>
        <v>26</v>
      </c>
      <c r="C491" s="50" t="s">
        <v>200</v>
      </c>
      <c r="D491" s="50" t="s">
        <v>201</v>
      </c>
      <c r="E491" s="97" t="s">
        <v>1510</v>
      </c>
      <c r="F491" s="50" t="s">
        <v>1311</v>
      </c>
      <c r="G491" s="50" t="s">
        <v>1132</v>
      </c>
      <c r="H491" s="50" t="s">
        <v>283</v>
      </c>
      <c r="I491" s="50" t="s">
        <v>86</v>
      </c>
      <c r="J491" s="53">
        <v>5193112</v>
      </c>
      <c r="K491" s="53">
        <v>4178897</v>
      </c>
      <c r="L491" s="96" t="s">
        <v>54</v>
      </c>
      <c r="M491" s="50" t="s">
        <v>1302</v>
      </c>
      <c r="N491" s="56" t="s">
        <v>1281</v>
      </c>
      <c r="O491" s="93">
        <v>45322</v>
      </c>
      <c r="P491" s="93">
        <v>45351</v>
      </c>
    </row>
    <row r="492" spans="2:16" s="55" customFormat="1" ht="45" customHeight="1" x14ac:dyDescent="0.25">
      <c r="B492" s="49">
        <f t="shared" si="8"/>
        <v>27</v>
      </c>
      <c r="C492" s="50" t="s">
        <v>200</v>
      </c>
      <c r="D492" s="50" t="s">
        <v>201</v>
      </c>
      <c r="E492" s="97" t="s">
        <v>1510</v>
      </c>
      <c r="F492" s="50" t="s">
        <v>1312</v>
      </c>
      <c r="G492" s="50" t="s">
        <v>1523</v>
      </c>
      <c r="H492" s="50" t="s">
        <v>1313</v>
      </c>
      <c r="I492" s="50" t="s">
        <v>86</v>
      </c>
      <c r="J492" s="53">
        <v>27688095.670000002</v>
      </c>
      <c r="K492" s="53">
        <v>23534881.319499999</v>
      </c>
      <c r="L492" s="96" t="s">
        <v>54</v>
      </c>
      <c r="M492" s="50" t="s">
        <v>307</v>
      </c>
      <c r="N492" s="56" t="s">
        <v>1281</v>
      </c>
      <c r="O492" s="93">
        <v>45427</v>
      </c>
      <c r="P492" s="93">
        <v>45457</v>
      </c>
    </row>
    <row r="493" spans="2:16" s="55" customFormat="1" ht="45" customHeight="1" x14ac:dyDescent="0.25">
      <c r="B493" s="49">
        <f t="shared" si="8"/>
        <v>28</v>
      </c>
      <c r="C493" s="50" t="s">
        <v>200</v>
      </c>
      <c r="D493" s="50" t="s">
        <v>201</v>
      </c>
      <c r="E493" s="97" t="s">
        <v>1510</v>
      </c>
      <c r="F493" s="50" t="s">
        <v>1135</v>
      </c>
      <c r="G493" s="50" t="s">
        <v>1136</v>
      </c>
      <c r="H493" s="50" t="s">
        <v>283</v>
      </c>
      <c r="I493" s="50" t="s">
        <v>86</v>
      </c>
      <c r="J493" s="53">
        <v>9319853</v>
      </c>
      <c r="K493" s="53">
        <v>7500000</v>
      </c>
      <c r="L493" s="96" t="s">
        <v>54</v>
      </c>
      <c r="M493" s="50" t="s">
        <v>1137</v>
      </c>
      <c r="N493" s="56" t="s">
        <v>27</v>
      </c>
      <c r="O493" s="93">
        <v>45473</v>
      </c>
      <c r="P493" s="93">
        <v>45565</v>
      </c>
    </row>
    <row r="494" spans="2:16" s="55" customFormat="1" ht="45" customHeight="1" x14ac:dyDescent="0.25">
      <c r="B494" s="49">
        <f t="shared" si="8"/>
        <v>29</v>
      </c>
      <c r="C494" s="50" t="s">
        <v>200</v>
      </c>
      <c r="D494" s="50" t="s">
        <v>201</v>
      </c>
      <c r="E494" s="97" t="s">
        <v>1510</v>
      </c>
      <c r="F494" s="50" t="s">
        <v>1141</v>
      </c>
      <c r="G494" s="50" t="s">
        <v>1142</v>
      </c>
      <c r="H494" s="50" t="s">
        <v>303</v>
      </c>
      <c r="I494" s="50" t="s">
        <v>53</v>
      </c>
      <c r="J494" s="53">
        <v>70588235</v>
      </c>
      <c r="K494" s="53">
        <v>60000000</v>
      </c>
      <c r="L494" s="96" t="s">
        <v>54</v>
      </c>
      <c r="M494" s="50" t="s">
        <v>1143</v>
      </c>
      <c r="N494" s="56" t="s">
        <v>27</v>
      </c>
      <c r="O494" s="93">
        <v>45473</v>
      </c>
      <c r="P494" s="93">
        <v>45565</v>
      </c>
    </row>
    <row r="495" spans="2:16" s="55" customFormat="1" ht="45" customHeight="1" x14ac:dyDescent="0.25">
      <c r="B495" s="49">
        <f t="shared" si="8"/>
        <v>30</v>
      </c>
      <c r="C495" s="50" t="s">
        <v>200</v>
      </c>
      <c r="D495" s="50" t="s">
        <v>201</v>
      </c>
      <c r="E495" s="97" t="s">
        <v>1510</v>
      </c>
      <c r="F495" s="50" t="s">
        <v>1144</v>
      </c>
      <c r="G495" s="50" t="s">
        <v>1145</v>
      </c>
      <c r="H495" s="50"/>
      <c r="I495" s="50" t="s">
        <v>53</v>
      </c>
      <c r="J495" s="53">
        <v>8823529</v>
      </c>
      <c r="K495" s="53">
        <v>7500000</v>
      </c>
      <c r="L495" s="96" t="s">
        <v>54</v>
      </c>
      <c r="M495" s="50" t="s">
        <v>1146</v>
      </c>
      <c r="N495" s="56" t="s">
        <v>27</v>
      </c>
      <c r="O495" s="93">
        <v>45473</v>
      </c>
      <c r="P495" s="93">
        <v>45565</v>
      </c>
    </row>
    <row r="496" spans="2:16" s="55" customFormat="1" ht="45" customHeight="1" x14ac:dyDescent="0.25">
      <c r="B496" s="49">
        <f t="shared" si="8"/>
        <v>31</v>
      </c>
      <c r="C496" s="50" t="s">
        <v>200</v>
      </c>
      <c r="D496" s="50" t="s">
        <v>201</v>
      </c>
      <c r="E496" s="97" t="s">
        <v>1510</v>
      </c>
      <c r="F496" s="50" t="s">
        <v>1316</v>
      </c>
      <c r="G496" s="50" t="s">
        <v>1524</v>
      </c>
      <c r="H496" s="50" t="s">
        <v>283</v>
      </c>
      <c r="I496" s="50" t="s">
        <v>53</v>
      </c>
      <c r="J496" s="53">
        <v>14117647</v>
      </c>
      <c r="K496" s="53">
        <v>12000000</v>
      </c>
      <c r="L496" s="96" t="s">
        <v>54</v>
      </c>
      <c r="M496" s="50" t="s">
        <v>1530</v>
      </c>
      <c r="N496" s="56" t="s">
        <v>1281</v>
      </c>
      <c r="O496" s="93">
        <v>45427</v>
      </c>
      <c r="P496" s="93">
        <v>45457</v>
      </c>
    </row>
    <row r="497" spans="2:16" s="55" customFormat="1" ht="45" customHeight="1" x14ac:dyDescent="0.25">
      <c r="B497" s="49">
        <f t="shared" si="8"/>
        <v>32</v>
      </c>
      <c r="C497" s="50" t="s">
        <v>200</v>
      </c>
      <c r="D497" s="50" t="s">
        <v>201</v>
      </c>
      <c r="E497" s="97" t="s">
        <v>1510</v>
      </c>
      <c r="F497" s="50" t="s">
        <v>1317</v>
      </c>
      <c r="G497" s="50" t="s">
        <v>1318</v>
      </c>
      <c r="H497" s="50" t="s">
        <v>283</v>
      </c>
      <c r="I497" s="50" t="s">
        <v>86</v>
      </c>
      <c r="J497" s="53">
        <v>7400239</v>
      </c>
      <c r="K497" s="53">
        <v>6290203</v>
      </c>
      <c r="L497" s="96" t="s">
        <v>54</v>
      </c>
      <c r="M497" s="50" t="s">
        <v>1283</v>
      </c>
      <c r="N497" s="56" t="s">
        <v>1281</v>
      </c>
      <c r="O497" s="93">
        <v>45473</v>
      </c>
      <c r="P497" s="93">
        <v>45504</v>
      </c>
    </row>
    <row r="498" spans="2:16" s="55" customFormat="1" ht="45" customHeight="1" x14ac:dyDescent="0.25">
      <c r="B498" s="49">
        <f t="shared" si="8"/>
        <v>33</v>
      </c>
      <c r="C498" s="50" t="s">
        <v>200</v>
      </c>
      <c r="D498" s="50" t="s">
        <v>201</v>
      </c>
      <c r="E498" s="97" t="s">
        <v>1510</v>
      </c>
      <c r="F498" s="50" t="s">
        <v>383</v>
      </c>
      <c r="G498" s="50" t="s">
        <v>384</v>
      </c>
      <c r="H498" s="50" t="s">
        <v>284</v>
      </c>
      <c r="I498" s="50" t="s">
        <v>53</v>
      </c>
      <c r="J498" s="53">
        <v>100588235</v>
      </c>
      <c r="K498" s="53">
        <v>85500000</v>
      </c>
      <c r="L498" s="96" t="s">
        <v>54</v>
      </c>
      <c r="M498" s="50" t="s">
        <v>385</v>
      </c>
      <c r="N498" s="56" t="s">
        <v>27</v>
      </c>
      <c r="O498" s="93">
        <v>45412</v>
      </c>
      <c r="P498" s="93">
        <v>45504</v>
      </c>
    </row>
    <row r="499" spans="2:16" s="55" customFormat="1" ht="45" customHeight="1" x14ac:dyDescent="0.25">
      <c r="B499" s="49">
        <f t="shared" si="8"/>
        <v>34</v>
      </c>
      <c r="C499" s="50" t="s">
        <v>200</v>
      </c>
      <c r="D499" s="50" t="s">
        <v>201</v>
      </c>
      <c r="E499" s="97" t="s">
        <v>1510</v>
      </c>
      <c r="F499" s="50" t="s">
        <v>383</v>
      </c>
      <c r="G499" s="50" t="s">
        <v>384</v>
      </c>
      <c r="H499" s="50" t="s">
        <v>284</v>
      </c>
      <c r="I499" s="50" t="s">
        <v>87</v>
      </c>
      <c r="J499" s="53">
        <v>11250000</v>
      </c>
      <c r="K499" s="53">
        <v>4500000</v>
      </c>
      <c r="L499" s="96" t="s">
        <v>54</v>
      </c>
      <c r="M499" s="50" t="s">
        <v>386</v>
      </c>
      <c r="N499" s="56" t="s">
        <v>27</v>
      </c>
      <c r="O499" s="93">
        <v>45412</v>
      </c>
      <c r="P499" s="93">
        <v>45504</v>
      </c>
    </row>
    <row r="500" spans="2:16" s="55" customFormat="1" ht="45" customHeight="1" x14ac:dyDescent="0.25">
      <c r="B500" s="49">
        <f t="shared" si="8"/>
        <v>35</v>
      </c>
      <c r="C500" s="50" t="s">
        <v>200</v>
      </c>
      <c r="D500" s="50" t="s">
        <v>201</v>
      </c>
      <c r="E500" s="97" t="s">
        <v>1510</v>
      </c>
      <c r="F500" s="50" t="s">
        <v>387</v>
      </c>
      <c r="G500" s="50" t="s">
        <v>388</v>
      </c>
      <c r="H500" s="50" t="s">
        <v>284</v>
      </c>
      <c r="I500" s="50" t="s">
        <v>86</v>
      </c>
      <c r="J500" s="53">
        <v>93198529</v>
      </c>
      <c r="K500" s="53">
        <v>75000000</v>
      </c>
      <c r="L500" s="96" t="s">
        <v>54</v>
      </c>
      <c r="M500" s="50" t="s">
        <v>389</v>
      </c>
      <c r="N500" s="56" t="s">
        <v>27</v>
      </c>
      <c r="O500" s="93">
        <v>45412</v>
      </c>
      <c r="P500" s="93">
        <v>45504</v>
      </c>
    </row>
    <row r="501" spans="2:16" s="55" customFormat="1" ht="45" customHeight="1" x14ac:dyDescent="0.25">
      <c r="B501" s="49">
        <f t="shared" si="8"/>
        <v>36</v>
      </c>
      <c r="C501" s="50" t="s">
        <v>200</v>
      </c>
      <c r="D501" s="50" t="s">
        <v>201</v>
      </c>
      <c r="E501" s="97" t="s">
        <v>1510</v>
      </c>
      <c r="F501" s="50" t="s">
        <v>1153</v>
      </c>
      <c r="G501" s="50" t="s">
        <v>1154</v>
      </c>
      <c r="H501" s="50" t="s">
        <v>284</v>
      </c>
      <c r="I501" s="50" t="s">
        <v>86</v>
      </c>
      <c r="J501" s="53">
        <v>6135233</v>
      </c>
      <c r="K501" s="53">
        <v>4937228</v>
      </c>
      <c r="L501" s="96" t="s">
        <v>54</v>
      </c>
      <c r="M501" s="50" t="s">
        <v>1155</v>
      </c>
      <c r="N501" s="56" t="s">
        <v>27</v>
      </c>
      <c r="O501" s="93">
        <v>45427</v>
      </c>
      <c r="P501" s="93">
        <v>45520</v>
      </c>
    </row>
    <row r="502" spans="2:16" s="55" customFormat="1" ht="45" customHeight="1" x14ac:dyDescent="0.25">
      <c r="B502" s="49">
        <f t="shared" si="8"/>
        <v>37</v>
      </c>
      <c r="C502" s="50" t="s">
        <v>200</v>
      </c>
      <c r="D502" s="50" t="s">
        <v>201</v>
      </c>
      <c r="E502" s="97" t="s">
        <v>1510</v>
      </c>
      <c r="F502" s="50" t="s">
        <v>1102</v>
      </c>
      <c r="G502" s="50" t="s">
        <v>1103</v>
      </c>
      <c r="H502" s="50" t="s">
        <v>282</v>
      </c>
      <c r="I502" s="50" t="s">
        <v>53</v>
      </c>
      <c r="J502" s="53">
        <v>42352941</v>
      </c>
      <c r="K502" s="53">
        <v>36000000</v>
      </c>
      <c r="L502" s="96" t="s">
        <v>54</v>
      </c>
      <c r="M502" s="50" t="s">
        <v>1104</v>
      </c>
      <c r="N502" s="50" t="s">
        <v>27</v>
      </c>
      <c r="O502" s="93">
        <v>45642</v>
      </c>
      <c r="P502" s="93">
        <v>45730</v>
      </c>
    </row>
    <row r="503" spans="2:16" s="55" customFormat="1" ht="45" customHeight="1" x14ac:dyDescent="0.25">
      <c r="B503" s="49">
        <f t="shared" si="8"/>
        <v>38</v>
      </c>
      <c r="C503" s="50" t="s">
        <v>200</v>
      </c>
      <c r="D503" s="50" t="s">
        <v>201</v>
      </c>
      <c r="E503" s="97" t="s">
        <v>1510</v>
      </c>
      <c r="F503" s="50" t="s">
        <v>1105</v>
      </c>
      <c r="G503" s="50" t="s">
        <v>1106</v>
      </c>
      <c r="H503" s="50" t="s">
        <v>1107</v>
      </c>
      <c r="I503" s="50" t="s">
        <v>53</v>
      </c>
      <c r="J503" s="53">
        <v>41000000</v>
      </c>
      <c r="K503" s="53">
        <v>34850000</v>
      </c>
      <c r="L503" s="96" t="s">
        <v>54</v>
      </c>
      <c r="M503" s="50" t="s">
        <v>1108</v>
      </c>
      <c r="N503" s="50" t="s">
        <v>27</v>
      </c>
      <c r="O503" s="93">
        <v>45642</v>
      </c>
      <c r="P503" s="93">
        <v>45730</v>
      </c>
    </row>
    <row r="504" spans="2:16" s="55" customFormat="1" ht="45" customHeight="1" x14ac:dyDescent="0.25">
      <c r="B504" s="49">
        <f t="shared" si="8"/>
        <v>39</v>
      </c>
      <c r="C504" s="50" t="s">
        <v>200</v>
      </c>
      <c r="D504" s="50" t="s">
        <v>201</v>
      </c>
      <c r="E504" s="97" t="s">
        <v>1510</v>
      </c>
      <c r="F504" s="50" t="s">
        <v>1109</v>
      </c>
      <c r="G504" s="50" t="s">
        <v>1110</v>
      </c>
      <c r="H504" s="50" t="s">
        <v>1111</v>
      </c>
      <c r="I504" s="50" t="s">
        <v>53</v>
      </c>
      <c r="J504" s="53">
        <v>66622353.399999999</v>
      </c>
      <c r="K504" s="53">
        <v>56629000</v>
      </c>
      <c r="L504" s="96" t="s">
        <v>54</v>
      </c>
      <c r="M504" s="50" t="s">
        <v>1108</v>
      </c>
      <c r="N504" s="50" t="s">
        <v>27</v>
      </c>
      <c r="O504" s="93">
        <v>45642</v>
      </c>
      <c r="P504" s="93">
        <v>45730</v>
      </c>
    </row>
    <row r="505" spans="2:16" s="55" customFormat="1" ht="45" customHeight="1" x14ac:dyDescent="0.25">
      <c r="B505" s="49">
        <f t="shared" si="8"/>
        <v>40</v>
      </c>
      <c r="C505" s="50" t="s">
        <v>200</v>
      </c>
      <c r="D505" s="50" t="s">
        <v>201</v>
      </c>
      <c r="E505" s="97" t="s">
        <v>1510</v>
      </c>
      <c r="F505" s="50" t="s">
        <v>1109</v>
      </c>
      <c r="G505" s="50" t="s">
        <v>1112</v>
      </c>
      <c r="H505" s="50" t="s">
        <v>283</v>
      </c>
      <c r="I505" s="50" t="s">
        <v>53</v>
      </c>
      <c r="J505" s="53">
        <v>22411764.600000001</v>
      </c>
      <c r="K505" s="53">
        <v>19050000</v>
      </c>
      <c r="L505" s="96" t="s">
        <v>54</v>
      </c>
      <c r="M505" s="50" t="s">
        <v>1113</v>
      </c>
      <c r="N505" s="50" t="s">
        <v>27</v>
      </c>
      <c r="O505" s="93">
        <v>45642</v>
      </c>
      <c r="P505" s="93">
        <v>45730</v>
      </c>
    </row>
    <row r="506" spans="2:16" s="55" customFormat="1" ht="45" customHeight="1" x14ac:dyDescent="0.25">
      <c r="B506" s="49">
        <f t="shared" si="8"/>
        <v>41</v>
      </c>
      <c r="C506" s="50" t="s">
        <v>200</v>
      </c>
      <c r="D506" s="50" t="s">
        <v>201</v>
      </c>
      <c r="E506" s="97" t="s">
        <v>1510</v>
      </c>
      <c r="F506" s="50" t="s">
        <v>1114</v>
      </c>
      <c r="G506" s="50" t="s">
        <v>1115</v>
      </c>
      <c r="H506" s="50" t="s">
        <v>282</v>
      </c>
      <c r="I506" s="50" t="s">
        <v>53</v>
      </c>
      <c r="J506" s="53">
        <v>36844485</v>
      </c>
      <c r="K506" s="53">
        <v>29650000</v>
      </c>
      <c r="L506" s="96" t="s">
        <v>54</v>
      </c>
      <c r="M506" s="50" t="s">
        <v>1116</v>
      </c>
      <c r="N506" s="50" t="s">
        <v>27</v>
      </c>
      <c r="O506" s="93">
        <v>45551</v>
      </c>
      <c r="P506" s="93">
        <v>45642</v>
      </c>
    </row>
    <row r="507" spans="2:16" s="55" customFormat="1" ht="45" customHeight="1" x14ac:dyDescent="0.25">
      <c r="B507" s="49">
        <f t="shared" si="8"/>
        <v>42</v>
      </c>
      <c r="C507" s="50" t="s">
        <v>200</v>
      </c>
      <c r="D507" s="50" t="s">
        <v>201</v>
      </c>
      <c r="E507" s="97" t="s">
        <v>1510</v>
      </c>
      <c r="F507" s="50" t="s">
        <v>1516</v>
      </c>
      <c r="G507" s="50" t="s">
        <v>1525</v>
      </c>
      <c r="H507" s="50" t="s">
        <v>303</v>
      </c>
      <c r="I507" s="50" t="s">
        <v>53</v>
      </c>
      <c r="J507" s="53">
        <v>56880000</v>
      </c>
      <c r="K507" s="53">
        <v>48348000</v>
      </c>
      <c r="L507" s="96" t="s">
        <v>54</v>
      </c>
      <c r="M507" s="50" t="s">
        <v>1118</v>
      </c>
      <c r="N507" s="50" t="s">
        <v>27</v>
      </c>
      <c r="O507" s="93">
        <v>45551</v>
      </c>
      <c r="P507" s="93">
        <v>45642</v>
      </c>
    </row>
    <row r="508" spans="2:16" s="55" customFormat="1" ht="45" customHeight="1" x14ac:dyDescent="0.25">
      <c r="B508" s="49">
        <f t="shared" si="8"/>
        <v>43</v>
      </c>
      <c r="C508" s="50" t="s">
        <v>200</v>
      </c>
      <c r="D508" s="50" t="s">
        <v>201</v>
      </c>
      <c r="E508" s="97" t="s">
        <v>1510</v>
      </c>
      <c r="F508" s="50" t="s">
        <v>1298</v>
      </c>
      <c r="G508" s="50" t="s">
        <v>1299</v>
      </c>
      <c r="H508" s="50" t="s">
        <v>303</v>
      </c>
      <c r="I508" s="50" t="s">
        <v>86</v>
      </c>
      <c r="J508" s="53">
        <v>313395588</v>
      </c>
      <c r="K508" s="53">
        <v>252200000</v>
      </c>
      <c r="L508" s="96" t="s">
        <v>54</v>
      </c>
      <c r="M508" s="50" t="s">
        <v>1300</v>
      </c>
      <c r="N508" s="56" t="s">
        <v>1281</v>
      </c>
      <c r="O508" s="93">
        <v>45427</v>
      </c>
      <c r="P508" s="93">
        <v>45457</v>
      </c>
    </row>
    <row r="509" spans="2:16" s="55" customFormat="1" ht="45" customHeight="1" x14ac:dyDescent="0.25">
      <c r="B509" s="49">
        <f t="shared" si="8"/>
        <v>44</v>
      </c>
      <c r="C509" s="50" t="s">
        <v>200</v>
      </c>
      <c r="D509" s="50" t="s">
        <v>201</v>
      </c>
      <c r="E509" s="97" t="s">
        <v>1510</v>
      </c>
      <c r="F509" s="50" t="s">
        <v>1517</v>
      </c>
      <c r="G509" s="50" t="s">
        <v>1122</v>
      </c>
      <c r="H509" s="50" t="s">
        <v>303</v>
      </c>
      <c r="I509" s="50" t="s">
        <v>86</v>
      </c>
      <c r="J509" s="53">
        <v>24852941</v>
      </c>
      <c r="K509" s="53">
        <v>20000000</v>
      </c>
      <c r="L509" s="96" t="s">
        <v>54</v>
      </c>
      <c r="M509" s="50" t="s">
        <v>1123</v>
      </c>
      <c r="N509" s="56" t="s">
        <v>27</v>
      </c>
      <c r="O509" s="93">
        <v>45551</v>
      </c>
      <c r="P509" s="93">
        <v>45642</v>
      </c>
    </row>
    <row r="510" spans="2:16" s="55" customFormat="1" ht="45" customHeight="1" x14ac:dyDescent="0.25">
      <c r="B510" s="49">
        <f t="shared" si="8"/>
        <v>45</v>
      </c>
      <c r="C510" s="50" t="s">
        <v>200</v>
      </c>
      <c r="D510" s="50" t="s">
        <v>201</v>
      </c>
      <c r="E510" s="97" t="s">
        <v>1510</v>
      </c>
      <c r="F510" s="50" t="s">
        <v>306</v>
      </c>
      <c r="G510" s="50" t="s">
        <v>1526</v>
      </c>
      <c r="H510" s="50" t="s">
        <v>283</v>
      </c>
      <c r="I510" s="50" t="s">
        <v>86</v>
      </c>
      <c r="J510" s="53">
        <v>116391049.55480538</v>
      </c>
      <c r="K510" s="53">
        <v>103648496.9866624</v>
      </c>
      <c r="L510" s="96" t="s">
        <v>54</v>
      </c>
      <c r="M510" s="50" t="s">
        <v>1130</v>
      </c>
      <c r="N510" s="56" t="s">
        <v>27</v>
      </c>
      <c r="O510" s="93">
        <v>45551</v>
      </c>
      <c r="P510" s="93">
        <v>45642</v>
      </c>
    </row>
    <row r="511" spans="2:16" s="55" customFormat="1" ht="45" customHeight="1" x14ac:dyDescent="0.25">
      <c r="B511" s="49">
        <f t="shared" si="8"/>
        <v>46</v>
      </c>
      <c r="C511" s="50" t="s">
        <v>200</v>
      </c>
      <c r="D511" s="50" t="s">
        <v>201</v>
      </c>
      <c r="E511" s="97" t="s">
        <v>1510</v>
      </c>
      <c r="F511" s="50" t="s">
        <v>1133</v>
      </c>
      <c r="G511" s="50" t="s">
        <v>1134</v>
      </c>
      <c r="H511" s="117" t="s">
        <v>283</v>
      </c>
      <c r="I511" s="50" t="s">
        <v>86</v>
      </c>
      <c r="J511" s="53">
        <v>24852941</v>
      </c>
      <c r="K511" s="53">
        <v>20000000</v>
      </c>
      <c r="L511" s="96" t="s">
        <v>54</v>
      </c>
      <c r="M511" s="50" t="s">
        <v>89</v>
      </c>
      <c r="N511" s="56" t="s">
        <v>27</v>
      </c>
      <c r="O511" s="93">
        <v>45551</v>
      </c>
      <c r="P511" s="93">
        <v>45642</v>
      </c>
    </row>
    <row r="512" spans="2:16" s="55" customFormat="1" ht="45" customHeight="1" x14ac:dyDescent="0.25">
      <c r="B512" s="49">
        <f t="shared" si="8"/>
        <v>47</v>
      </c>
      <c r="C512" s="50" t="s">
        <v>200</v>
      </c>
      <c r="D512" s="50" t="s">
        <v>201</v>
      </c>
      <c r="E512" s="97" t="s">
        <v>1510</v>
      </c>
      <c r="F512" s="50" t="s">
        <v>1314</v>
      </c>
      <c r="G512" s="50" t="s">
        <v>1315</v>
      </c>
      <c r="H512" s="50" t="s">
        <v>283</v>
      </c>
      <c r="I512" s="50" t="s">
        <v>86</v>
      </c>
      <c r="J512" s="53">
        <v>6026838</v>
      </c>
      <c r="K512" s="53">
        <v>4850000</v>
      </c>
      <c r="L512" s="96" t="s">
        <v>54</v>
      </c>
      <c r="M512" s="50" t="s">
        <v>1140</v>
      </c>
      <c r="N512" s="56" t="s">
        <v>1281</v>
      </c>
      <c r="O512" s="93">
        <v>45551</v>
      </c>
      <c r="P512" s="93">
        <v>45581</v>
      </c>
    </row>
    <row r="513" spans="2:16" s="55" customFormat="1" ht="45" customHeight="1" x14ac:dyDescent="0.25">
      <c r="B513" s="49">
        <f t="shared" si="8"/>
        <v>48</v>
      </c>
      <c r="C513" s="50" t="s">
        <v>200</v>
      </c>
      <c r="D513" s="50" t="s">
        <v>201</v>
      </c>
      <c r="E513" s="97" t="s">
        <v>1510</v>
      </c>
      <c r="F513" s="50" t="s">
        <v>1138</v>
      </c>
      <c r="G513" s="50" t="s">
        <v>1139</v>
      </c>
      <c r="H513" s="50" t="s">
        <v>283</v>
      </c>
      <c r="I513" s="50" t="s">
        <v>86</v>
      </c>
      <c r="J513" s="53">
        <v>18639706</v>
      </c>
      <c r="K513" s="53">
        <v>15000000</v>
      </c>
      <c r="L513" s="96" t="s">
        <v>54</v>
      </c>
      <c r="M513" s="50" t="s">
        <v>1140</v>
      </c>
      <c r="N513" s="56" t="s">
        <v>27</v>
      </c>
      <c r="O513" s="93">
        <v>45642</v>
      </c>
      <c r="P513" s="93">
        <v>45730</v>
      </c>
    </row>
    <row r="514" spans="2:16" s="55" customFormat="1" ht="45" customHeight="1" x14ac:dyDescent="0.25">
      <c r="B514" s="49">
        <f t="shared" si="8"/>
        <v>49</v>
      </c>
      <c r="C514" s="50" t="s">
        <v>200</v>
      </c>
      <c r="D514" s="50" t="s">
        <v>201</v>
      </c>
      <c r="E514" s="97" t="s">
        <v>1510</v>
      </c>
      <c r="F514" s="50" t="s">
        <v>1147</v>
      </c>
      <c r="G514" s="50" t="s">
        <v>1148</v>
      </c>
      <c r="H514" s="50" t="s">
        <v>283</v>
      </c>
      <c r="I514" s="50" t="s">
        <v>53</v>
      </c>
      <c r="J514" s="53">
        <v>16485255</v>
      </c>
      <c r="K514" s="53">
        <v>14012467</v>
      </c>
      <c r="L514" s="96" t="s">
        <v>54</v>
      </c>
      <c r="M514" s="50" t="s">
        <v>1149</v>
      </c>
      <c r="N514" s="56" t="s">
        <v>27</v>
      </c>
      <c r="O514" s="93">
        <v>45551</v>
      </c>
      <c r="P514" s="93">
        <v>45642</v>
      </c>
    </row>
    <row r="515" spans="2:16" s="55" customFormat="1" ht="45" customHeight="1" x14ac:dyDescent="0.25">
      <c r="B515" s="49">
        <f t="shared" si="8"/>
        <v>50</v>
      </c>
      <c r="C515" s="50" t="s">
        <v>200</v>
      </c>
      <c r="D515" s="50" t="s">
        <v>201</v>
      </c>
      <c r="E515" s="97" t="s">
        <v>1510</v>
      </c>
      <c r="F515" s="50" t="s">
        <v>1147</v>
      </c>
      <c r="G515" s="50" t="s">
        <v>1148</v>
      </c>
      <c r="H515" s="50" t="s">
        <v>283</v>
      </c>
      <c r="I515" s="50" t="s">
        <v>87</v>
      </c>
      <c r="J515" s="53">
        <v>1843745</v>
      </c>
      <c r="K515" s="53">
        <v>737498</v>
      </c>
      <c r="L515" s="96" t="s">
        <v>54</v>
      </c>
      <c r="M515" s="50" t="s">
        <v>1149</v>
      </c>
      <c r="N515" s="56" t="s">
        <v>27</v>
      </c>
      <c r="O515" s="93">
        <v>45551</v>
      </c>
      <c r="P515" s="93">
        <v>45642</v>
      </c>
    </row>
    <row r="516" spans="2:16" s="55" customFormat="1" ht="45" customHeight="1" x14ac:dyDescent="0.25">
      <c r="B516" s="49">
        <f t="shared" si="8"/>
        <v>51</v>
      </c>
      <c r="C516" s="50" t="s">
        <v>200</v>
      </c>
      <c r="D516" s="50" t="s">
        <v>201</v>
      </c>
      <c r="E516" s="97" t="s">
        <v>1510</v>
      </c>
      <c r="F516" s="50" t="s">
        <v>1319</v>
      </c>
      <c r="G516" s="50" t="s">
        <v>1320</v>
      </c>
      <c r="H516" s="50" t="s">
        <v>283</v>
      </c>
      <c r="I516" s="50" t="s">
        <v>53</v>
      </c>
      <c r="J516" s="53">
        <v>2400000</v>
      </c>
      <c r="K516" s="53">
        <v>1931361</v>
      </c>
      <c r="L516" s="96" t="s">
        <v>54</v>
      </c>
      <c r="M516" s="50" t="s">
        <v>1321</v>
      </c>
      <c r="N516" s="56" t="s">
        <v>1281</v>
      </c>
      <c r="O516" s="93">
        <v>45551</v>
      </c>
      <c r="P516" s="93">
        <v>45581</v>
      </c>
    </row>
    <row r="517" spans="2:16" s="55" customFormat="1" ht="45" customHeight="1" x14ac:dyDescent="0.25">
      <c r="B517" s="49">
        <f t="shared" si="8"/>
        <v>52</v>
      </c>
      <c r="C517" s="50" t="s">
        <v>200</v>
      </c>
      <c r="D517" s="50" t="s">
        <v>201</v>
      </c>
      <c r="E517" s="97" t="s">
        <v>1510</v>
      </c>
      <c r="F517" s="50" t="s">
        <v>1150</v>
      </c>
      <c r="G517" s="50" t="s">
        <v>1151</v>
      </c>
      <c r="H517" s="50" t="s">
        <v>284</v>
      </c>
      <c r="I517" s="50" t="s">
        <v>86</v>
      </c>
      <c r="J517" s="53">
        <v>99411765</v>
      </c>
      <c r="K517" s="53">
        <v>93411765</v>
      </c>
      <c r="L517" s="96" t="s">
        <v>54</v>
      </c>
      <c r="M517" s="50" t="s">
        <v>1152</v>
      </c>
      <c r="N517" s="56" t="s">
        <v>27</v>
      </c>
      <c r="O517" s="93">
        <v>45551</v>
      </c>
      <c r="P517" s="93">
        <v>45642</v>
      </c>
    </row>
    <row r="518" spans="2:16" s="58" customFormat="1" ht="45" customHeight="1" x14ac:dyDescent="0.25">
      <c r="B518" s="138">
        <v>52</v>
      </c>
      <c r="C518" s="20" t="s">
        <v>200</v>
      </c>
      <c r="D518" s="20" t="s">
        <v>201</v>
      </c>
      <c r="E518" s="20" t="s">
        <v>1531</v>
      </c>
      <c r="F518" s="20"/>
      <c r="G518" s="20"/>
      <c r="H518" s="20"/>
      <c r="I518" s="20"/>
      <c r="J518" s="139">
        <f>SUM(J466:J517)</f>
        <v>3445108071.2248054</v>
      </c>
      <c r="K518" s="139">
        <f>SUM(K466:K517)</f>
        <v>2830699667.5257578</v>
      </c>
      <c r="L518" s="20"/>
      <c r="M518" s="20"/>
      <c r="N518" s="20"/>
      <c r="O518" s="78"/>
      <c r="P518" s="79"/>
    </row>
    <row r="519" spans="2:16" s="55" customFormat="1" ht="45" customHeight="1" x14ac:dyDescent="0.25">
      <c r="B519" s="49">
        <v>1</v>
      </c>
      <c r="C519" s="50" t="s">
        <v>204</v>
      </c>
      <c r="D519" s="50" t="s">
        <v>201</v>
      </c>
      <c r="E519" s="50" t="s">
        <v>90</v>
      </c>
      <c r="F519" s="50" t="s">
        <v>1167</v>
      </c>
      <c r="G519" s="50" t="s">
        <v>1164</v>
      </c>
      <c r="H519" s="91" t="s">
        <v>1165</v>
      </c>
      <c r="I519" s="91" t="s">
        <v>86</v>
      </c>
      <c r="J519" s="53">
        <v>31065263</v>
      </c>
      <c r="K519" s="53">
        <v>28000000</v>
      </c>
      <c r="L519" s="50" t="s">
        <v>54</v>
      </c>
      <c r="M519" s="50" t="s">
        <v>1166</v>
      </c>
      <c r="N519" s="98" t="s">
        <v>27</v>
      </c>
      <c r="O519" s="99">
        <v>45359</v>
      </c>
      <c r="P519" s="99">
        <v>45408</v>
      </c>
    </row>
    <row r="520" spans="2:16" s="55" customFormat="1" ht="45" customHeight="1" x14ac:dyDescent="0.25">
      <c r="B520" s="49">
        <f>B519+1</f>
        <v>2</v>
      </c>
      <c r="C520" s="50" t="s">
        <v>204</v>
      </c>
      <c r="D520" s="50" t="s">
        <v>201</v>
      </c>
      <c r="E520" s="50" t="s">
        <v>90</v>
      </c>
      <c r="F520" s="50" t="s">
        <v>287</v>
      </c>
      <c r="G520" s="50" t="s">
        <v>286</v>
      </c>
      <c r="H520" s="91" t="s">
        <v>288</v>
      </c>
      <c r="I520" s="91" t="s">
        <v>86</v>
      </c>
      <c r="J520" s="53">
        <v>172295324</v>
      </c>
      <c r="K520" s="53">
        <v>128500000</v>
      </c>
      <c r="L520" s="50" t="s">
        <v>289</v>
      </c>
      <c r="M520" s="50" t="s">
        <v>186</v>
      </c>
      <c r="N520" s="91" t="s">
        <v>27</v>
      </c>
      <c r="O520" s="93">
        <v>45412</v>
      </c>
      <c r="P520" s="93">
        <v>45596</v>
      </c>
    </row>
    <row r="521" spans="2:16" s="55" customFormat="1" ht="45" customHeight="1" x14ac:dyDescent="0.25">
      <c r="B521" s="49">
        <f t="shared" ref="B521:B548" si="9">B520+1</f>
        <v>3</v>
      </c>
      <c r="C521" s="50" t="s">
        <v>204</v>
      </c>
      <c r="D521" s="50" t="s">
        <v>201</v>
      </c>
      <c r="E521" s="50" t="s">
        <v>90</v>
      </c>
      <c r="F521" s="50" t="s">
        <v>1327</v>
      </c>
      <c r="G521" s="50" t="s">
        <v>1328</v>
      </c>
      <c r="H521" s="91" t="s">
        <v>290</v>
      </c>
      <c r="I521" s="91" t="s">
        <v>86</v>
      </c>
      <c r="J521" s="53">
        <v>815040736</v>
      </c>
      <c r="K521" s="53">
        <v>677650000</v>
      </c>
      <c r="L521" s="50" t="s">
        <v>187</v>
      </c>
      <c r="M521" s="50" t="s">
        <v>1329</v>
      </c>
      <c r="N521" s="91" t="s">
        <v>1281</v>
      </c>
      <c r="O521" s="93">
        <v>45443</v>
      </c>
      <c r="P521" s="93">
        <v>45657</v>
      </c>
    </row>
    <row r="522" spans="2:16" s="55" customFormat="1" ht="45" customHeight="1" x14ac:dyDescent="0.25">
      <c r="B522" s="49">
        <f t="shared" si="9"/>
        <v>4</v>
      </c>
      <c r="C522" s="50" t="s">
        <v>204</v>
      </c>
      <c r="D522" s="50" t="s">
        <v>201</v>
      </c>
      <c r="E522" s="50" t="s">
        <v>90</v>
      </c>
      <c r="F522" s="50" t="s">
        <v>92</v>
      </c>
      <c r="G522" s="50" t="s">
        <v>91</v>
      </c>
      <c r="H522" s="91" t="s">
        <v>290</v>
      </c>
      <c r="I522" s="91" t="s">
        <v>86</v>
      </c>
      <c r="J522" s="53">
        <v>113928309</v>
      </c>
      <c r="K522" s="53">
        <v>84900000</v>
      </c>
      <c r="L522" s="50" t="s">
        <v>187</v>
      </c>
      <c r="M522" s="50" t="s">
        <v>93</v>
      </c>
      <c r="N522" s="91" t="s">
        <v>27</v>
      </c>
      <c r="O522" s="93">
        <v>45412</v>
      </c>
      <c r="P522" s="93">
        <v>45596</v>
      </c>
    </row>
    <row r="523" spans="2:16" s="55" customFormat="1" ht="45" customHeight="1" x14ac:dyDescent="0.25">
      <c r="B523" s="49">
        <f t="shared" si="9"/>
        <v>5</v>
      </c>
      <c r="C523" s="50" t="s">
        <v>204</v>
      </c>
      <c r="D523" s="50" t="s">
        <v>201</v>
      </c>
      <c r="E523" s="50" t="s">
        <v>90</v>
      </c>
      <c r="F523" s="50" t="s">
        <v>1172</v>
      </c>
      <c r="G523" s="50" t="s">
        <v>91</v>
      </c>
      <c r="H523" s="91" t="s">
        <v>290</v>
      </c>
      <c r="I523" s="91" t="s">
        <v>86</v>
      </c>
      <c r="J523" s="53">
        <v>44283090</v>
      </c>
      <c r="K523" s="53">
        <v>33000000</v>
      </c>
      <c r="L523" s="50" t="s">
        <v>187</v>
      </c>
      <c r="M523" s="50" t="s">
        <v>1173</v>
      </c>
      <c r="N523" s="91" t="s">
        <v>27</v>
      </c>
      <c r="O523" s="93">
        <v>45473</v>
      </c>
      <c r="P523" s="93">
        <v>45657</v>
      </c>
    </row>
    <row r="524" spans="2:16" s="55" customFormat="1" ht="45" customHeight="1" x14ac:dyDescent="0.25">
      <c r="B524" s="49">
        <f t="shared" si="9"/>
        <v>6</v>
      </c>
      <c r="C524" s="50" t="s">
        <v>204</v>
      </c>
      <c r="D524" s="50" t="s">
        <v>201</v>
      </c>
      <c r="E524" s="50" t="s">
        <v>90</v>
      </c>
      <c r="F524" s="50" t="s">
        <v>1174</v>
      </c>
      <c r="G524" s="50" t="s">
        <v>1175</v>
      </c>
      <c r="H524" s="91" t="s">
        <v>1165</v>
      </c>
      <c r="I524" s="91" t="s">
        <v>86</v>
      </c>
      <c r="J524" s="53">
        <v>257840970</v>
      </c>
      <c r="K524" s="53">
        <v>193250000</v>
      </c>
      <c r="L524" s="50" t="s">
        <v>54</v>
      </c>
      <c r="M524" s="50" t="s">
        <v>1176</v>
      </c>
      <c r="N524" s="91" t="s">
        <v>27</v>
      </c>
      <c r="O524" s="93">
        <v>45427</v>
      </c>
      <c r="P524" s="93">
        <v>45520</v>
      </c>
    </row>
    <row r="525" spans="2:16" s="55" customFormat="1" ht="45" customHeight="1" x14ac:dyDescent="0.25">
      <c r="B525" s="49">
        <f t="shared" si="9"/>
        <v>7</v>
      </c>
      <c r="C525" s="50" t="s">
        <v>204</v>
      </c>
      <c r="D525" s="50" t="s">
        <v>201</v>
      </c>
      <c r="E525" s="50" t="s">
        <v>90</v>
      </c>
      <c r="F525" s="50" t="s">
        <v>1332</v>
      </c>
      <c r="G525" s="50" t="s">
        <v>1175</v>
      </c>
      <c r="H525" s="91" t="s">
        <v>1165</v>
      </c>
      <c r="I525" s="91" t="s">
        <v>86</v>
      </c>
      <c r="J525" s="53">
        <v>5882353</v>
      </c>
      <c r="K525" s="53">
        <v>5000000</v>
      </c>
      <c r="L525" s="50" t="s">
        <v>54</v>
      </c>
      <c r="M525" s="50" t="s">
        <v>1333</v>
      </c>
      <c r="N525" s="91" t="s">
        <v>1281</v>
      </c>
      <c r="O525" s="93">
        <v>45427</v>
      </c>
      <c r="P525" s="93">
        <v>45457</v>
      </c>
    </row>
    <row r="526" spans="2:16" s="55" customFormat="1" ht="45" customHeight="1" x14ac:dyDescent="0.25">
      <c r="B526" s="49">
        <f t="shared" si="9"/>
        <v>8</v>
      </c>
      <c r="C526" s="50" t="s">
        <v>204</v>
      </c>
      <c r="D526" s="50" t="s">
        <v>201</v>
      </c>
      <c r="E526" s="50" t="s">
        <v>90</v>
      </c>
      <c r="F526" s="50" t="s">
        <v>1334</v>
      </c>
      <c r="G526" s="50" t="s">
        <v>1535</v>
      </c>
      <c r="H526" s="91" t="s">
        <v>1335</v>
      </c>
      <c r="I526" s="91" t="s">
        <v>86</v>
      </c>
      <c r="J526" s="53">
        <v>13158913</v>
      </c>
      <c r="K526" s="53">
        <v>10000000</v>
      </c>
      <c r="L526" s="50" t="s">
        <v>54</v>
      </c>
      <c r="M526" s="50" t="s">
        <v>1336</v>
      </c>
      <c r="N526" s="91" t="s">
        <v>1281</v>
      </c>
      <c r="O526" s="93">
        <v>45427</v>
      </c>
      <c r="P526" s="93">
        <v>45457</v>
      </c>
    </row>
    <row r="527" spans="2:16" s="55" customFormat="1" ht="45" customHeight="1" x14ac:dyDescent="0.25">
      <c r="B527" s="49">
        <f t="shared" si="9"/>
        <v>9</v>
      </c>
      <c r="C527" s="50" t="s">
        <v>204</v>
      </c>
      <c r="D527" s="50" t="s">
        <v>201</v>
      </c>
      <c r="E527" s="50" t="s">
        <v>90</v>
      </c>
      <c r="F527" s="50" t="s">
        <v>1532</v>
      </c>
      <c r="G527" s="50" t="s">
        <v>1536</v>
      </c>
      <c r="H527" s="91" t="s">
        <v>1335</v>
      </c>
      <c r="I527" s="91" t="s">
        <v>86</v>
      </c>
      <c r="J527" s="53">
        <v>17106586</v>
      </c>
      <c r="K527" s="53">
        <v>13000000</v>
      </c>
      <c r="L527" s="50" t="s">
        <v>54</v>
      </c>
      <c r="M527" s="50" t="s">
        <v>1336</v>
      </c>
      <c r="N527" s="91" t="s">
        <v>1281</v>
      </c>
      <c r="O527" s="93">
        <v>45427</v>
      </c>
      <c r="P527" s="93">
        <v>45457</v>
      </c>
    </row>
    <row r="528" spans="2:16" s="55" customFormat="1" ht="45" customHeight="1" x14ac:dyDescent="0.25">
      <c r="B528" s="49">
        <f t="shared" si="9"/>
        <v>10</v>
      </c>
      <c r="C528" s="50" t="s">
        <v>204</v>
      </c>
      <c r="D528" s="50" t="s">
        <v>201</v>
      </c>
      <c r="E528" s="50" t="s">
        <v>90</v>
      </c>
      <c r="F528" s="50" t="s">
        <v>1180</v>
      </c>
      <c r="G528" s="50" t="s">
        <v>1537</v>
      </c>
      <c r="H528" s="91" t="s">
        <v>290</v>
      </c>
      <c r="I528" s="91" t="s">
        <v>86</v>
      </c>
      <c r="J528" s="53">
        <v>52772825</v>
      </c>
      <c r="K528" s="53">
        <v>38280000</v>
      </c>
      <c r="L528" s="50" t="s">
        <v>187</v>
      </c>
      <c r="M528" s="50" t="s">
        <v>1181</v>
      </c>
      <c r="N528" s="91" t="s">
        <v>27</v>
      </c>
      <c r="O528" s="93">
        <v>45473</v>
      </c>
      <c r="P528" s="93">
        <v>45565</v>
      </c>
    </row>
    <row r="529" spans="2:16" s="55" customFormat="1" ht="45" customHeight="1" x14ac:dyDescent="0.25">
      <c r="B529" s="49">
        <f t="shared" si="9"/>
        <v>11</v>
      </c>
      <c r="C529" s="50" t="s">
        <v>204</v>
      </c>
      <c r="D529" s="50" t="s">
        <v>201</v>
      </c>
      <c r="E529" s="50" t="s">
        <v>90</v>
      </c>
      <c r="F529" s="50" t="s">
        <v>1337</v>
      </c>
      <c r="G529" s="50" t="s">
        <v>1538</v>
      </c>
      <c r="H529" s="91" t="s">
        <v>290</v>
      </c>
      <c r="I529" s="91" t="s">
        <v>86</v>
      </c>
      <c r="J529" s="53">
        <v>68330882</v>
      </c>
      <c r="K529" s="53">
        <v>50000000</v>
      </c>
      <c r="L529" s="50" t="s">
        <v>187</v>
      </c>
      <c r="M529" s="50" t="s">
        <v>1338</v>
      </c>
      <c r="N529" s="91" t="s">
        <v>1281</v>
      </c>
      <c r="O529" s="93">
        <v>45427</v>
      </c>
      <c r="P529" s="93">
        <v>45457</v>
      </c>
    </row>
    <row r="530" spans="2:16" s="55" customFormat="1" ht="45" customHeight="1" x14ac:dyDescent="0.25">
      <c r="B530" s="49">
        <f t="shared" si="9"/>
        <v>12</v>
      </c>
      <c r="C530" s="50" t="s">
        <v>204</v>
      </c>
      <c r="D530" s="50" t="s">
        <v>201</v>
      </c>
      <c r="E530" s="50" t="s">
        <v>90</v>
      </c>
      <c r="F530" s="50" t="s">
        <v>1339</v>
      </c>
      <c r="G530" s="50" t="s">
        <v>1539</v>
      </c>
      <c r="H530" s="91" t="s">
        <v>1165</v>
      </c>
      <c r="I530" s="91" t="s">
        <v>53</v>
      </c>
      <c r="J530" s="53">
        <v>9261176</v>
      </c>
      <c r="K530" s="53">
        <v>7872000</v>
      </c>
      <c r="L530" s="50" t="s">
        <v>54</v>
      </c>
      <c r="M530" s="50" t="s">
        <v>1338</v>
      </c>
      <c r="N530" s="91" t="s">
        <v>1281</v>
      </c>
      <c r="O530" s="93">
        <v>45427</v>
      </c>
      <c r="P530" s="93">
        <v>45457</v>
      </c>
    </row>
    <row r="531" spans="2:16" s="55" customFormat="1" ht="45" customHeight="1" x14ac:dyDescent="0.25">
      <c r="B531" s="49">
        <f t="shared" si="9"/>
        <v>13</v>
      </c>
      <c r="C531" s="50" t="s">
        <v>204</v>
      </c>
      <c r="D531" s="50" t="s">
        <v>201</v>
      </c>
      <c r="E531" s="50" t="s">
        <v>90</v>
      </c>
      <c r="F531" s="50" t="s">
        <v>1182</v>
      </c>
      <c r="G531" s="50" t="s">
        <v>1183</v>
      </c>
      <c r="H531" s="91" t="s">
        <v>290</v>
      </c>
      <c r="I531" s="91" t="s">
        <v>86</v>
      </c>
      <c r="J531" s="53">
        <v>76725065</v>
      </c>
      <c r="K531" s="53">
        <v>56800000</v>
      </c>
      <c r="L531" s="50" t="s">
        <v>187</v>
      </c>
      <c r="M531" s="50" t="s">
        <v>1184</v>
      </c>
      <c r="N531" s="91" t="s">
        <v>27</v>
      </c>
      <c r="O531" s="93">
        <v>45473</v>
      </c>
      <c r="P531" s="93">
        <v>45657</v>
      </c>
    </row>
    <row r="532" spans="2:16" s="55" customFormat="1" ht="45" customHeight="1" x14ac:dyDescent="0.25">
      <c r="B532" s="49">
        <f t="shared" si="9"/>
        <v>14</v>
      </c>
      <c r="C532" s="50" t="s">
        <v>204</v>
      </c>
      <c r="D532" s="50" t="s">
        <v>201</v>
      </c>
      <c r="E532" s="50" t="s">
        <v>90</v>
      </c>
      <c r="F532" s="50" t="s">
        <v>1340</v>
      </c>
      <c r="G532" s="50" t="s">
        <v>1540</v>
      </c>
      <c r="H532" s="91" t="s">
        <v>1165</v>
      </c>
      <c r="I532" s="91" t="s">
        <v>53</v>
      </c>
      <c r="J532" s="53">
        <v>11764706</v>
      </c>
      <c r="K532" s="53">
        <v>10000000</v>
      </c>
      <c r="L532" s="50" t="s">
        <v>54</v>
      </c>
      <c r="M532" s="50" t="s">
        <v>1338</v>
      </c>
      <c r="N532" s="91" t="s">
        <v>1281</v>
      </c>
      <c r="O532" s="93">
        <v>45427</v>
      </c>
      <c r="P532" s="93">
        <v>45457</v>
      </c>
    </row>
    <row r="533" spans="2:16" s="55" customFormat="1" ht="45" customHeight="1" x14ac:dyDescent="0.25">
      <c r="B533" s="49">
        <f t="shared" si="9"/>
        <v>15</v>
      </c>
      <c r="C533" s="50" t="s">
        <v>204</v>
      </c>
      <c r="D533" s="50" t="s">
        <v>201</v>
      </c>
      <c r="E533" s="50" t="s">
        <v>90</v>
      </c>
      <c r="F533" s="50" t="s">
        <v>1188</v>
      </c>
      <c r="G533" s="50" t="s">
        <v>1175</v>
      </c>
      <c r="H533" s="91" t="s">
        <v>1165</v>
      </c>
      <c r="I533" s="91" t="s">
        <v>86</v>
      </c>
      <c r="J533" s="53">
        <v>37358589</v>
      </c>
      <c r="K533" s="53">
        <v>28000000</v>
      </c>
      <c r="L533" s="50" t="s">
        <v>54</v>
      </c>
      <c r="M533" s="50" t="s">
        <v>1189</v>
      </c>
      <c r="N533" s="91" t="s">
        <v>27</v>
      </c>
      <c r="O533" s="93">
        <v>45473</v>
      </c>
      <c r="P533" s="93">
        <v>45565</v>
      </c>
    </row>
    <row r="534" spans="2:16" s="55" customFormat="1" ht="45" customHeight="1" x14ac:dyDescent="0.25">
      <c r="B534" s="49">
        <f t="shared" si="9"/>
        <v>16</v>
      </c>
      <c r="C534" s="50" t="s">
        <v>204</v>
      </c>
      <c r="D534" s="50" t="s">
        <v>201</v>
      </c>
      <c r="E534" s="50" t="s">
        <v>90</v>
      </c>
      <c r="F534" s="50" t="s">
        <v>1322</v>
      </c>
      <c r="G534" s="50" t="s">
        <v>1323</v>
      </c>
      <c r="H534" s="91" t="s">
        <v>1324</v>
      </c>
      <c r="I534" s="91" t="s">
        <v>86</v>
      </c>
      <c r="J534" s="53">
        <v>24000000</v>
      </c>
      <c r="K534" s="53">
        <v>21600000</v>
      </c>
      <c r="L534" s="50" t="s">
        <v>54</v>
      </c>
      <c r="M534" s="50" t="s">
        <v>1325</v>
      </c>
      <c r="N534" s="91" t="s">
        <v>1281</v>
      </c>
      <c r="O534" s="93">
        <v>45427</v>
      </c>
      <c r="P534" s="93">
        <v>45457</v>
      </c>
    </row>
    <row r="535" spans="2:16" s="55" customFormat="1" ht="45" customHeight="1" x14ac:dyDescent="0.25">
      <c r="B535" s="49">
        <f t="shared" si="9"/>
        <v>17</v>
      </c>
      <c r="C535" s="50" t="s">
        <v>204</v>
      </c>
      <c r="D535" s="50" t="s">
        <v>201</v>
      </c>
      <c r="E535" s="50" t="s">
        <v>90</v>
      </c>
      <c r="F535" s="50" t="s">
        <v>1326</v>
      </c>
      <c r="G535" s="50" t="s">
        <v>1323</v>
      </c>
      <c r="H535" s="91" t="s">
        <v>1324</v>
      </c>
      <c r="I535" s="91" t="s">
        <v>86</v>
      </c>
      <c r="J535" s="53">
        <v>266434146</v>
      </c>
      <c r="K535" s="53">
        <v>239790731</v>
      </c>
      <c r="L535" s="50" t="s">
        <v>54</v>
      </c>
      <c r="M535" s="50" t="s">
        <v>1325</v>
      </c>
      <c r="N535" s="91" t="s">
        <v>1281</v>
      </c>
      <c r="O535" s="93">
        <v>45427</v>
      </c>
      <c r="P535" s="93">
        <v>45457</v>
      </c>
    </row>
    <row r="536" spans="2:16" s="55" customFormat="1" ht="45" customHeight="1" x14ac:dyDescent="0.25">
      <c r="B536" s="49">
        <f t="shared" si="9"/>
        <v>18</v>
      </c>
      <c r="C536" s="50" t="s">
        <v>204</v>
      </c>
      <c r="D536" s="50" t="s">
        <v>201</v>
      </c>
      <c r="E536" s="50" t="s">
        <v>90</v>
      </c>
      <c r="F536" s="50" t="s">
        <v>1156</v>
      </c>
      <c r="G536" s="50" t="s">
        <v>1157</v>
      </c>
      <c r="H536" s="91" t="s">
        <v>1158</v>
      </c>
      <c r="I536" s="91" t="s">
        <v>86</v>
      </c>
      <c r="J536" s="53">
        <v>55473685</v>
      </c>
      <c r="K536" s="53">
        <v>50000000</v>
      </c>
      <c r="L536" s="50" t="s">
        <v>187</v>
      </c>
      <c r="M536" s="50" t="s">
        <v>1159</v>
      </c>
      <c r="N536" s="98" t="s">
        <v>27</v>
      </c>
      <c r="O536" s="100">
        <v>45536</v>
      </c>
      <c r="P536" s="101">
        <v>47088</v>
      </c>
    </row>
    <row r="537" spans="2:16" s="55" customFormat="1" ht="45" customHeight="1" x14ac:dyDescent="0.25">
      <c r="B537" s="49">
        <f t="shared" si="9"/>
        <v>19</v>
      </c>
      <c r="C537" s="50" t="s">
        <v>204</v>
      </c>
      <c r="D537" s="50" t="s">
        <v>201</v>
      </c>
      <c r="E537" s="50" t="s">
        <v>90</v>
      </c>
      <c r="F537" s="50" t="s">
        <v>1156</v>
      </c>
      <c r="G537" s="50" t="s">
        <v>1160</v>
      </c>
      <c r="H537" s="91" t="s">
        <v>1161</v>
      </c>
      <c r="I537" s="91" t="s">
        <v>86</v>
      </c>
      <c r="J537" s="53">
        <v>138684211</v>
      </c>
      <c r="K537" s="53">
        <v>125000000</v>
      </c>
      <c r="L537" s="50" t="s">
        <v>54</v>
      </c>
      <c r="M537" s="50" t="s">
        <v>1162</v>
      </c>
      <c r="N537" s="98" t="s">
        <v>27</v>
      </c>
      <c r="O537" s="100">
        <v>45536</v>
      </c>
      <c r="P537" s="101">
        <v>47088</v>
      </c>
    </row>
    <row r="538" spans="2:16" s="55" customFormat="1" ht="45" customHeight="1" x14ac:dyDescent="0.25">
      <c r="B538" s="49">
        <f t="shared" si="9"/>
        <v>20</v>
      </c>
      <c r="C538" s="50" t="s">
        <v>204</v>
      </c>
      <c r="D538" s="50" t="s">
        <v>201</v>
      </c>
      <c r="E538" s="50" t="s">
        <v>90</v>
      </c>
      <c r="F538" s="50" t="s">
        <v>1163</v>
      </c>
      <c r="G538" s="50" t="s">
        <v>1164</v>
      </c>
      <c r="H538" s="91" t="s">
        <v>1165</v>
      </c>
      <c r="I538" s="91" t="s">
        <v>86</v>
      </c>
      <c r="J538" s="53">
        <v>4881684</v>
      </c>
      <c r="K538" s="53">
        <v>4400000</v>
      </c>
      <c r="L538" s="50" t="s">
        <v>54</v>
      </c>
      <c r="M538" s="50" t="s">
        <v>1166</v>
      </c>
      <c r="N538" s="98" t="s">
        <v>27</v>
      </c>
      <c r="O538" s="102">
        <v>45627</v>
      </c>
      <c r="P538" s="103">
        <v>45717</v>
      </c>
    </row>
    <row r="539" spans="2:16" s="55" customFormat="1" ht="45" customHeight="1" x14ac:dyDescent="0.25">
      <c r="B539" s="49">
        <f t="shared" si="9"/>
        <v>21</v>
      </c>
      <c r="C539" s="50" t="s">
        <v>204</v>
      </c>
      <c r="D539" s="50" t="s">
        <v>201</v>
      </c>
      <c r="E539" s="50" t="s">
        <v>90</v>
      </c>
      <c r="F539" s="50" t="s">
        <v>1168</v>
      </c>
      <c r="G539" s="50" t="s">
        <v>1169</v>
      </c>
      <c r="H539" s="91" t="s">
        <v>1170</v>
      </c>
      <c r="I539" s="91" t="s">
        <v>86</v>
      </c>
      <c r="J539" s="53">
        <v>160736843</v>
      </c>
      <c r="K539" s="53">
        <v>150000000</v>
      </c>
      <c r="L539" s="50" t="s">
        <v>54</v>
      </c>
      <c r="M539" s="50" t="s">
        <v>1171</v>
      </c>
      <c r="N539" s="91" t="s">
        <v>27</v>
      </c>
      <c r="O539" s="100">
        <v>45536</v>
      </c>
      <c r="P539" s="103">
        <v>47088</v>
      </c>
    </row>
    <row r="540" spans="2:16" s="55" customFormat="1" ht="45" customHeight="1" x14ac:dyDescent="0.25">
      <c r="B540" s="49">
        <f t="shared" si="9"/>
        <v>22</v>
      </c>
      <c r="C540" s="50" t="s">
        <v>204</v>
      </c>
      <c r="D540" s="50" t="s">
        <v>201</v>
      </c>
      <c r="E540" s="50" t="s">
        <v>90</v>
      </c>
      <c r="F540" s="50" t="s">
        <v>1177</v>
      </c>
      <c r="G540" s="50" t="s">
        <v>1175</v>
      </c>
      <c r="H540" s="91" t="s">
        <v>1165</v>
      </c>
      <c r="I540" s="91" t="s">
        <v>86</v>
      </c>
      <c r="J540" s="53">
        <v>80054118</v>
      </c>
      <c r="K540" s="53">
        <v>60000000</v>
      </c>
      <c r="L540" s="50" t="s">
        <v>54</v>
      </c>
      <c r="M540" s="50" t="s">
        <v>1543</v>
      </c>
      <c r="N540" s="91" t="s">
        <v>27</v>
      </c>
      <c r="O540" s="100">
        <v>45536</v>
      </c>
      <c r="P540" s="103">
        <v>45627</v>
      </c>
    </row>
    <row r="541" spans="2:16" s="55" customFormat="1" ht="45" customHeight="1" x14ac:dyDescent="0.25">
      <c r="B541" s="49">
        <f t="shared" si="9"/>
        <v>23</v>
      </c>
      <c r="C541" s="50" t="s">
        <v>204</v>
      </c>
      <c r="D541" s="50" t="s">
        <v>201</v>
      </c>
      <c r="E541" s="50" t="s">
        <v>90</v>
      </c>
      <c r="F541" s="50" t="s">
        <v>1330</v>
      </c>
      <c r="G541" s="50" t="s">
        <v>1175</v>
      </c>
      <c r="H541" s="91" t="s">
        <v>1165</v>
      </c>
      <c r="I541" s="91" t="s">
        <v>86</v>
      </c>
      <c r="J541" s="53">
        <v>5882353</v>
      </c>
      <c r="K541" s="53">
        <v>5000000</v>
      </c>
      <c r="L541" s="50" t="s">
        <v>54</v>
      </c>
      <c r="M541" s="50" t="s">
        <v>1331</v>
      </c>
      <c r="N541" s="91" t="s">
        <v>1281</v>
      </c>
      <c r="O541" s="100">
        <v>45536</v>
      </c>
      <c r="P541" s="103">
        <v>45566</v>
      </c>
    </row>
    <row r="542" spans="2:16" s="55" customFormat="1" ht="45" customHeight="1" x14ac:dyDescent="0.25">
      <c r="B542" s="49">
        <f t="shared" si="9"/>
        <v>24</v>
      </c>
      <c r="C542" s="50" t="s">
        <v>204</v>
      </c>
      <c r="D542" s="50" t="s">
        <v>201</v>
      </c>
      <c r="E542" s="50" t="s">
        <v>90</v>
      </c>
      <c r="F542" s="50" t="s">
        <v>1178</v>
      </c>
      <c r="G542" s="50" t="s">
        <v>1175</v>
      </c>
      <c r="H542" s="91" t="s">
        <v>1165</v>
      </c>
      <c r="I542" s="91" t="s">
        <v>86</v>
      </c>
      <c r="J542" s="53">
        <v>154473530</v>
      </c>
      <c r="K542" s="53">
        <v>123000000</v>
      </c>
      <c r="L542" s="50" t="s">
        <v>54</v>
      </c>
      <c r="M542" s="50" t="s">
        <v>1179</v>
      </c>
      <c r="N542" s="91" t="s">
        <v>27</v>
      </c>
      <c r="O542" s="100">
        <v>45536</v>
      </c>
      <c r="P542" s="103">
        <v>45627</v>
      </c>
    </row>
    <row r="543" spans="2:16" s="55" customFormat="1" ht="45" customHeight="1" x14ac:dyDescent="0.25">
      <c r="B543" s="49">
        <f t="shared" si="9"/>
        <v>25</v>
      </c>
      <c r="C543" s="50" t="s">
        <v>204</v>
      </c>
      <c r="D543" s="50" t="s">
        <v>201</v>
      </c>
      <c r="E543" s="50" t="s">
        <v>90</v>
      </c>
      <c r="F543" s="50" t="s">
        <v>1533</v>
      </c>
      <c r="G543" s="50"/>
      <c r="H543" s="91" t="s">
        <v>290</v>
      </c>
      <c r="I543" s="91" t="s">
        <v>53</v>
      </c>
      <c r="J543" s="53">
        <v>43750000</v>
      </c>
      <c r="K543" s="53">
        <v>23000000</v>
      </c>
      <c r="L543" s="50" t="s">
        <v>187</v>
      </c>
      <c r="M543" s="50" t="s">
        <v>1338</v>
      </c>
      <c r="N543" s="91" t="s">
        <v>1281</v>
      </c>
      <c r="O543" s="100">
        <v>45536</v>
      </c>
      <c r="P543" s="103">
        <v>45566</v>
      </c>
    </row>
    <row r="544" spans="2:16" s="55" customFormat="1" ht="45" customHeight="1" x14ac:dyDescent="0.25">
      <c r="B544" s="49">
        <f t="shared" si="9"/>
        <v>26</v>
      </c>
      <c r="C544" s="50" t="s">
        <v>204</v>
      </c>
      <c r="D544" s="50" t="s">
        <v>201</v>
      </c>
      <c r="E544" s="50" t="s">
        <v>90</v>
      </c>
      <c r="F544" s="50" t="s">
        <v>1341</v>
      </c>
      <c r="G544" s="50" t="s">
        <v>1342</v>
      </c>
      <c r="H544" s="91" t="s">
        <v>1343</v>
      </c>
      <c r="I544" s="91" t="s">
        <v>53</v>
      </c>
      <c r="J544" s="53">
        <v>18000000</v>
      </c>
      <c r="K544" s="53">
        <v>15300000</v>
      </c>
      <c r="L544" s="50" t="s">
        <v>32</v>
      </c>
      <c r="M544" s="50" t="s">
        <v>1344</v>
      </c>
      <c r="N544" s="91" t="s">
        <v>1281</v>
      </c>
      <c r="O544" s="100">
        <v>45536</v>
      </c>
      <c r="P544" s="103">
        <v>45566</v>
      </c>
    </row>
    <row r="545" spans="2:16" s="55" customFormat="1" ht="45" customHeight="1" x14ac:dyDescent="0.25">
      <c r="B545" s="49">
        <f t="shared" si="9"/>
        <v>27</v>
      </c>
      <c r="C545" s="50" t="s">
        <v>204</v>
      </c>
      <c r="D545" s="50" t="s">
        <v>201</v>
      </c>
      <c r="E545" s="50" t="s">
        <v>90</v>
      </c>
      <c r="F545" s="50" t="s">
        <v>1185</v>
      </c>
      <c r="G545" s="50" t="s">
        <v>91</v>
      </c>
      <c r="H545" s="91" t="s">
        <v>290</v>
      </c>
      <c r="I545" s="91" t="s">
        <v>86</v>
      </c>
      <c r="J545" s="53">
        <v>25580872</v>
      </c>
      <c r="K545" s="53">
        <v>19172684</v>
      </c>
      <c r="L545" s="50" t="s">
        <v>187</v>
      </c>
      <c r="M545" s="50" t="s">
        <v>1186</v>
      </c>
      <c r="N545" s="91" t="s">
        <v>27</v>
      </c>
      <c r="O545" s="102">
        <v>45627</v>
      </c>
      <c r="P545" s="103">
        <v>45717</v>
      </c>
    </row>
    <row r="546" spans="2:16" s="55" customFormat="1" ht="45" customHeight="1" x14ac:dyDescent="0.25">
      <c r="B546" s="49">
        <f t="shared" si="9"/>
        <v>28</v>
      </c>
      <c r="C546" s="50" t="s">
        <v>204</v>
      </c>
      <c r="D546" s="50" t="s">
        <v>201</v>
      </c>
      <c r="E546" s="50" t="s">
        <v>90</v>
      </c>
      <c r="F546" s="50" t="s">
        <v>1187</v>
      </c>
      <c r="G546" s="50" t="s">
        <v>91</v>
      </c>
      <c r="H546" s="91" t="s">
        <v>290</v>
      </c>
      <c r="I546" s="91" t="s">
        <v>86</v>
      </c>
      <c r="J546" s="53">
        <v>17053915</v>
      </c>
      <c r="K546" s="53">
        <v>12781790</v>
      </c>
      <c r="L546" s="50" t="s">
        <v>187</v>
      </c>
      <c r="M546" s="50" t="s">
        <v>1186</v>
      </c>
      <c r="N546" s="91" t="s">
        <v>27</v>
      </c>
      <c r="O546" s="102">
        <v>45627</v>
      </c>
      <c r="P546" s="103">
        <v>45717</v>
      </c>
    </row>
    <row r="547" spans="2:16" s="55" customFormat="1" ht="45" customHeight="1" x14ac:dyDescent="0.25">
      <c r="B547" s="49">
        <f t="shared" si="9"/>
        <v>29</v>
      </c>
      <c r="C547" s="50" t="s">
        <v>204</v>
      </c>
      <c r="D547" s="50" t="s">
        <v>201</v>
      </c>
      <c r="E547" s="50" t="s">
        <v>90</v>
      </c>
      <c r="F547" s="50" t="s">
        <v>1190</v>
      </c>
      <c r="G547" s="50" t="s">
        <v>1175</v>
      </c>
      <c r="H547" s="91" t="s">
        <v>1165</v>
      </c>
      <c r="I547" s="91" t="s">
        <v>86</v>
      </c>
      <c r="J547" s="53">
        <v>26684706</v>
      </c>
      <c r="K547" s="53">
        <v>20000000</v>
      </c>
      <c r="L547" s="50" t="s">
        <v>54</v>
      </c>
      <c r="M547" s="50" t="s">
        <v>1186</v>
      </c>
      <c r="N547" s="91" t="s">
        <v>27</v>
      </c>
      <c r="O547" s="102">
        <v>45627</v>
      </c>
      <c r="P547" s="103">
        <v>45717</v>
      </c>
    </row>
    <row r="548" spans="2:16" s="55" customFormat="1" ht="45" customHeight="1" x14ac:dyDescent="0.25">
      <c r="B548" s="49">
        <f t="shared" si="9"/>
        <v>30</v>
      </c>
      <c r="C548" s="50" t="s">
        <v>204</v>
      </c>
      <c r="D548" s="50" t="s">
        <v>201</v>
      </c>
      <c r="E548" s="50" t="s">
        <v>90</v>
      </c>
      <c r="F548" s="50" t="s">
        <v>1191</v>
      </c>
      <c r="G548" s="50" t="s">
        <v>1175</v>
      </c>
      <c r="H548" s="91" t="s">
        <v>1165</v>
      </c>
      <c r="I548" s="91" t="s">
        <v>86</v>
      </c>
      <c r="J548" s="53">
        <v>32021647</v>
      </c>
      <c r="K548" s="53">
        <v>24000000</v>
      </c>
      <c r="L548" s="50" t="s">
        <v>54</v>
      </c>
      <c r="M548" s="50" t="s">
        <v>1186</v>
      </c>
      <c r="N548" s="91" t="s">
        <v>27</v>
      </c>
      <c r="O548" s="102">
        <v>45627</v>
      </c>
      <c r="P548" s="103">
        <v>45717</v>
      </c>
    </row>
    <row r="549" spans="2:16" s="55" customFormat="1" ht="45" customHeight="1" x14ac:dyDescent="0.25">
      <c r="B549" s="49">
        <v>31</v>
      </c>
      <c r="C549" s="50" t="s">
        <v>204</v>
      </c>
      <c r="D549" s="50" t="s">
        <v>201</v>
      </c>
      <c r="E549" s="50" t="s">
        <v>90</v>
      </c>
      <c r="F549" s="50" t="s">
        <v>1192</v>
      </c>
      <c r="G549" s="50" t="s">
        <v>1175</v>
      </c>
      <c r="H549" s="91" t="s">
        <v>1165</v>
      </c>
      <c r="I549" s="91" t="s">
        <v>53</v>
      </c>
      <c r="J549" s="53">
        <v>3529413</v>
      </c>
      <c r="K549" s="53">
        <v>3000000</v>
      </c>
      <c r="L549" s="50" t="s">
        <v>54</v>
      </c>
      <c r="M549" s="50" t="s">
        <v>1193</v>
      </c>
      <c r="N549" s="91" t="s">
        <v>27</v>
      </c>
      <c r="O549" s="100">
        <v>45536</v>
      </c>
      <c r="P549" s="103">
        <v>45627</v>
      </c>
    </row>
    <row r="550" spans="2:16" s="55" customFormat="1" ht="45" customHeight="1" x14ac:dyDescent="0.25">
      <c r="B550" s="49">
        <v>32</v>
      </c>
      <c r="C550" s="50" t="s">
        <v>204</v>
      </c>
      <c r="D550" s="50" t="s">
        <v>201</v>
      </c>
      <c r="E550" s="50" t="s">
        <v>90</v>
      </c>
      <c r="F550" s="50" t="s">
        <v>1191</v>
      </c>
      <c r="G550" s="50" t="s">
        <v>1175</v>
      </c>
      <c r="H550" s="91" t="s">
        <v>1165</v>
      </c>
      <c r="I550" s="91" t="s">
        <v>86</v>
      </c>
      <c r="J550" s="53">
        <v>2668471</v>
      </c>
      <c r="K550" s="53">
        <v>2000000</v>
      </c>
      <c r="L550" s="50" t="s">
        <v>54</v>
      </c>
      <c r="M550" s="50" t="s">
        <v>1345</v>
      </c>
      <c r="N550" s="91" t="s">
        <v>1281</v>
      </c>
      <c r="O550" s="102">
        <v>45627</v>
      </c>
      <c r="P550" s="103">
        <v>45658</v>
      </c>
    </row>
    <row r="551" spans="2:16" s="55" customFormat="1" ht="45" customHeight="1" x14ac:dyDescent="0.25">
      <c r="B551" s="49">
        <v>33</v>
      </c>
      <c r="C551" s="50" t="s">
        <v>204</v>
      </c>
      <c r="D551" s="50" t="s">
        <v>201</v>
      </c>
      <c r="E551" s="50" t="s">
        <v>90</v>
      </c>
      <c r="F551" s="50" t="s">
        <v>1534</v>
      </c>
      <c r="G551" s="50" t="s">
        <v>1541</v>
      </c>
      <c r="H551" s="91" t="s">
        <v>1542</v>
      </c>
      <c r="I551" s="91" t="s">
        <v>86</v>
      </c>
      <c r="J551" s="53">
        <v>17483369</v>
      </c>
      <c r="K551" s="53">
        <v>15000000</v>
      </c>
      <c r="L551" s="50" t="s">
        <v>54</v>
      </c>
      <c r="M551" s="50" t="s">
        <v>1338</v>
      </c>
      <c r="N551" s="91" t="s">
        <v>1281</v>
      </c>
      <c r="O551" s="100">
        <v>45536</v>
      </c>
      <c r="P551" s="101">
        <v>45566</v>
      </c>
    </row>
    <row r="552" spans="2:16" s="58" customFormat="1" ht="45" customHeight="1" x14ac:dyDescent="0.25">
      <c r="B552" s="138">
        <v>33</v>
      </c>
      <c r="C552" s="20" t="s">
        <v>204</v>
      </c>
      <c r="D552" s="20" t="s">
        <v>201</v>
      </c>
      <c r="E552" s="20" t="s">
        <v>1555</v>
      </c>
      <c r="F552" s="20"/>
      <c r="G552" s="20"/>
      <c r="H552" s="20"/>
      <c r="I552" s="20"/>
      <c r="J552" s="139">
        <f>SUM(J519:J551)</f>
        <v>2804207750</v>
      </c>
      <c r="K552" s="139">
        <f>SUM(K519:K551)</f>
        <v>2277297205</v>
      </c>
      <c r="L552" s="20"/>
      <c r="M552" s="20"/>
      <c r="N552" s="20"/>
      <c r="O552" s="78"/>
      <c r="P552" s="79"/>
    </row>
    <row r="553" spans="2:16" s="55" customFormat="1" ht="60" customHeight="1" x14ac:dyDescent="0.25">
      <c r="B553" s="104">
        <v>1</v>
      </c>
      <c r="C553" s="50" t="s">
        <v>1387</v>
      </c>
      <c r="D553" s="50" t="s">
        <v>223</v>
      </c>
      <c r="E553" s="50" t="s">
        <v>363</v>
      </c>
      <c r="F553" s="50" t="s">
        <v>364</v>
      </c>
      <c r="G553" s="50" t="s">
        <v>365</v>
      </c>
      <c r="H553" s="50" t="s">
        <v>268</v>
      </c>
      <c r="I553" s="50" t="s">
        <v>127</v>
      </c>
      <c r="J553" s="53">
        <v>12500000</v>
      </c>
      <c r="K553" s="53">
        <v>10625000</v>
      </c>
      <c r="L553" s="50" t="s">
        <v>32</v>
      </c>
      <c r="M553" s="50" t="s">
        <v>291</v>
      </c>
      <c r="N553" s="50" t="s">
        <v>26</v>
      </c>
      <c r="O553" s="63" t="s">
        <v>1226</v>
      </c>
      <c r="P553" s="63" t="s">
        <v>1227</v>
      </c>
    </row>
    <row r="554" spans="2:16" s="55" customFormat="1" ht="60" customHeight="1" x14ac:dyDescent="0.25">
      <c r="B554" s="104">
        <v>2</v>
      </c>
      <c r="C554" s="50" t="s">
        <v>1387</v>
      </c>
      <c r="D554" s="50" t="s">
        <v>223</v>
      </c>
      <c r="E554" s="50" t="s">
        <v>363</v>
      </c>
      <c r="F554" s="50" t="s">
        <v>292</v>
      </c>
      <c r="G554" s="50" t="s">
        <v>293</v>
      </c>
      <c r="H554" s="50" t="s">
        <v>268</v>
      </c>
      <c r="I554" s="50" t="s">
        <v>127</v>
      </c>
      <c r="J554" s="53">
        <v>819117647.33333337</v>
      </c>
      <c r="K554" s="53">
        <v>696250000</v>
      </c>
      <c r="L554" s="50" t="s">
        <v>32</v>
      </c>
      <c r="M554" s="50" t="s">
        <v>294</v>
      </c>
      <c r="N554" s="50" t="s">
        <v>26</v>
      </c>
      <c r="O554" s="63" t="s">
        <v>1233</v>
      </c>
      <c r="P554" s="63" t="s">
        <v>1544</v>
      </c>
    </row>
    <row r="555" spans="2:16" s="55" customFormat="1" ht="60" customHeight="1" x14ac:dyDescent="0.25">
      <c r="B555" s="118">
        <v>3</v>
      </c>
      <c r="C555" s="120" t="s">
        <v>1387</v>
      </c>
      <c r="D555" s="120" t="s">
        <v>223</v>
      </c>
      <c r="E555" s="120" t="s">
        <v>361</v>
      </c>
      <c r="F555" s="120" t="s">
        <v>1194</v>
      </c>
      <c r="G555" s="120" t="s">
        <v>1195</v>
      </c>
      <c r="H555" s="50" t="s">
        <v>268</v>
      </c>
      <c r="I555" s="50" t="s">
        <v>127</v>
      </c>
      <c r="J555" s="53">
        <v>819117647.33333337</v>
      </c>
      <c r="K555" s="53">
        <v>696250000</v>
      </c>
      <c r="L555" s="50" t="s">
        <v>32</v>
      </c>
      <c r="M555" s="120" t="s">
        <v>294</v>
      </c>
      <c r="N555" s="120" t="s">
        <v>26</v>
      </c>
      <c r="O555" s="126" t="s">
        <v>903</v>
      </c>
      <c r="P555" s="122" t="s">
        <v>1228</v>
      </c>
    </row>
    <row r="556" spans="2:16" s="55" customFormat="1" ht="60" customHeight="1" x14ac:dyDescent="0.25">
      <c r="B556" s="119"/>
      <c r="C556" s="121"/>
      <c r="D556" s="121"/>
      <c r="E556" s="121"/>
      <c r="F556" s="121"/>
      <c r="G556" s="121"/>
      <c r="H556" s="50" t="s">
        <v>269</v>
      </c>
      <c r="I556" s="50" t="s">
        <v>127</v>
      </c>
      <c r="J556" s="53">
        <v>168887970</v>
      </c>
      <c r="K556" s="53">
        <v>67555188</v>
      </c>
      <c r="L556" s="50" t="s">
        <v>128</v>
      </c>
      <c r="M556" s="121"/>
      <c r="N556" s="121"/>
      <c r="O556" s="127"/>
      <c r="P556" s="123"/>
    </row>
    <row r="557" spans="2:16" s="55" customFormat="1" ht="60" customHeight="1" x14ac:dyDescent="0.25">
      <c r="B557" s="49">
        <v>4</v>
      </c>
      <c r="C557" s="50" t="s">
        <v>1387</v>
      </c>
      <c r="D557" s="50" t="s">
        <v>223</v>
      </c>
      <c r="E557" s="50" t="s">
        <v>363</v>
      </c>
      <c r="F557" s="50" t="s">
        <v>1196</v>
      </c>
      <c r="G557" s="50" t="s">
        <v>1197</v>
      </c>
      <c r="H557" s="50" t="s">
        <v>268</v>
      </c>
      <c r="I557" s="50" t="s">
        <v>127</v>
      </c>
      <c r="J557" s="53">
        <v>12500000</v>
      </c>
      <c r="K557" s="53">
        <v>10625000</v>
      </c>
      <c r="L557" s="50" t="s">
        <v>362</v>
      </c>
      <c r="M557" s="50" t="s">
        <v>291</v>
      </c>
      <c r="N557" s="50" t="s">
        <v>26</v>
      </c>
      <c r="O557" s="109" t="s">
        <v>903</v>
      </c>
      <c r="P557" s="110" t="s">
        <v>1228</v>
      </c>
    </row>
    <row r="558" spans="2:16" s="55" customFormat="1" ht="60" customHeight="1" x14ac:dyDescent="0.25">
      <c r="B558" s="49">
        <f>B557+1</f>
        <v>5</v>
      </c>
      <c r="C558" s="50" t="s">
        <v>1387</v>
      </c>
      <c r="D558" s="50" t="s">
        <v>223</v>
      </c>
      <c r="E558" s="50" t="s">
        <v>363</v>
      </c>
      <c r="F558" s="50" t="s">
        <v>1198</v>
      </c>
      <c r="G558" s="50" t="s">
        <v>367</v>
      </c>
      <c r="H558" s="50" t="s">
        <v>268</v>
      </c>
      <c r="I558" s="50" t="s">
        <v>127</v>
      </c>
      <c r="J558" s="53">
        <v>41176470.588235296</v>
      </c>
      <c r="K558" s="53">
        <v>35000000</v>
      </c>
      <c r="L558" s="50" t="s">
        <v>362</v>
      </c>
      <c r="M558" s="50" t="s">
        <v>380</v>
      </c>
      <c r="N558" s="50" t="s">
        <v>26</v>
      </c>
      <c r="O558" s="109">
        <v>45505</v>
      </c>
      <c r="P558" s="110" t="s">
        <v>1240</v>
      </c>
    </row>
    <row r="559" spans="2:16" s="55" customFormat="1" ht="60" customHeight="1" x14ac:dyDescent="0.25">
      <c r="B559" s="49">
        <f t="shared" ref="B559:B560" si="10">B558+1</f>
        <v>6</v>
      </c>
      <c r="C559" s="50" t="s">
        <v>1387</v>
      </c>
      <c r="D559" s="50" t="s">
        <v>223</v>
      </c>
      <c r="E559" s="50" t="s">
        <v>363</v>
      </c>
      <c r="F559" s="50" t="s">
        <v>1199</v>
      </c>
      <c r="G559" s="50" t="s">
        <v>1200</v>
      </c>
      <c r="H559" s="50" t="s">
        <v>268</v>
      </c>
      <c r="I559" s="50" t="s">
        <v>127</v>
      </c>
      <c r="J559" s="53">
        <v>58823529.5</v>
      </c>
      <c r="K559" s="53">
        <v>50000000</v>
      </c>
      <c r="L559" s="50" t="s">
        <v>362</v>
      </c>
      <c r="M559" s="50" t="s">
        <v>1230</v>
      </c>
      <c r="N559" s="50" t="s">
        <v>26</v>
      </c>
      <c r="O559" s="109">
        <v>45505</v>
      </c>
      <c r="P559" s="110" t="s">
        <v>1545</v>
      </c>
    </row>
    <row r="560" spans="2:16" s="55" customFormat="1" ht="60" customHeight="1" x14ac:dyDescent="0.25">
      <c r="B560" s="49">
        <f t="shared" si="10"/>
        <v>7</v>
      </c>
      <c r="C560" s="50" t="s">
        <v>1387</v>
      </c>
      <c r="D560" s="50" t="s">
        <v>223</v>
      </c>
      <c r="E560" s="50" t="s">
        <v>363</v>
      </c>
      <c r="F560" s="50" t="s">
        <v>366</v>
      </c>
      <c r="G560" s="50" t="s">
        <v>367</v>
      </c>
      <c r="H560" s="50" t="s">
        <v>269</v>
      </c>
      <c r="I560" s="50" t="s">
        <v>127</v>
      </c>
      <c r="J560" s="53">
        <v>17647058.823529411</v>
      </c>
      <c r="K560" s="53">
        <v>15000000</v>
      </c>
      <c r="L560" s="50" t="s">
        <v>362</v>
      </c>
      <c r="M560" s="50" t="s">
        <v>380</v>
      </c>
      <c r="N560" s="50" t="s">
        <v>26</v>
      </c>
      <c r="O560" s="109" t="s">
        <v>1226</v>
      </c>
      <c r="P560" s="110" t="s">
        <v>1227</v>
      </c>
    </row>
    <row r="561" spans="2:16" s="55" customFormat="1" ht="60" customHeight="1" x14ac:dyDescent="0.25">
      <c r="B561" s="49">
        <f t="shared" ref="B561:B584" si="11">B560+1</f>
        <v>8</v>
      </c>
      <c r="C561" s="50" t="s">
        <v>1387</v>
      </c>
      <c r="D561" s="50" t="s">
        <v>223</v>
      </c>
      <c r="E561" s="50" t="s">
        <v>368</v>
      </c>
      <c r="F561" s="50" t="s">
        <v>369</v>
      </c>
      <c r="G561" s="111" t="s">
        <v>295</v>
      </c>
      <c r="H561" s="50" t="s">
        <v>269</v>
      </c>
      <c r="I561" s="50" t="s">
        <v>127</v>
      </c>
      <c r="J561" s="53">
        <v>190937500</v>
      </c>
      <c r="K561" s="53">
        <v>95468750</v>
      </c>
      <c r="L561" s="50" t="s">
        <v>128</v>
      </c>
      <c r="M561" s="50" t="s">
        <v>96</v>
      </c>
      <c r="N561" s="50" t="s">
        <v>26</v>
      </c>
      <c r="O561" s="109" t="s">
        <v>1226</v>
      </c>
      <c r="P561" s="110" t="s">
        <v>1227</v>
      </c>
    </row>
    <row r="562" spans="2:16" s="55" customFormat="1" ht="60" customHeight="1" x14ac:dyDescent="0.25">
      <c r="B562" s="49">
        <f t="shared" si="11"/>
        <v>9</v>
      </c>
      <c r="C562" s="50" t="s">
        <v>1387</v>
      </c>
      <c r="D562" s="50" t="s">
        <v>223</v>
      </c>
      <c r="E562" s="50" t="s">
        <v>368</v>
      </c>
      <c r="F562" s="50" t="s">
        <v>370</v>
      </c>
      <c r="G562" s="111" t="s">
        <v>367</v>
      </c>
      <c r="H562" s="50" t="s">
        <v>269</v>
      </c>
      <c r="I562" s="50" t="s">
        <v>127</v>
      </c>
      <c r="J562" s="53">
        <v>20000000</v>
      </c>
      <c r="K562" s="53">
        <v>10000000</v>
      </c>
      <c r="L562" s="50" t="s">
        <v>128</v>
      </c>
      <c r="M562" s="50" t="s">
        <v>96</v>
      </c>
      <c r="N562" s="50" t="s">
        <v>26</v>
      </c>
      <c r="O562" s="109" t="s">
        <v>1226</v>
      </c>
      <c r="P562" s="110" t="s">
        <v>1227</v>
      </c>
    </row>
    <row r="563" spans="2:16" s="55" customFormat="1" ht="60" customHeight="1" x14ac:dyDescent="0.25">
      <c r="B563" s="49">
        <f t="shared" si="11"/>
        <v>10</v>
      </c>
      <c r="C563" s="50" t="s">
        <v>1387</v>
      </c>
      <c r="D563" s="50" t="s">
        <v>223</v>
      </c>
      <c r="E563" s="50" t="s">
        <v>368</v>
      </c>
      <c r="F563" s="50" t="s">
        <v>1201</v>
      </c>
      <c r="G563" s="50" t="s">
        <v>1202</v>
      </c>
      <c r="H563" s="50" t="s">
        <v>269</v>
      </c>
      <c r="I563" s="50" t="s">
        <v>127</v>
      </c>
      <c r="J563" s="53">
        <v>210937500</v>
      </c>
      <c r="K563" s="53">
        <v>105468750</v>
      </c>
      <c r="L563" s="50" t="s">
        <v>128</v>
      </c>
      <c r="M563" s="50" t="s">
        <v>96</v>
      </c>
      <c r="N563" s="50" t="s">
        <v>26</v>
      </c>
      <c r="O563" s="109" t="s">
        <v>1229</v>
      </c>
      <c r="P563" s="112" t="s">
        <v>1228</v>
      </c>
    </row>
    <row r="564" spans="2:16" s="55" customFormat="1" ht="60" customHeight="1" x14ac:dyDescent="0.25">
      <c r="B564" s="49">
        <f t="shared" si="11"/>
        <v>11</v>
      </c>
      <c r="C564" s="50" t="s">
        <v>1387</v>
      </c>
      <c r="D564" s="50" t="s">
        <v>223</v>
      </c>
      <c r="E564" s="50" t="s">
        <v>1203</v>
      </c>
      <c r="F564" s="50" t="s">
        <v>1204</v>
      </c>
      <c r="G564" s="50" t="s">
        <v>1205</v>
      </c>
      <c r="H564" s="50" t="s">
        <v>269</v>
      </c>
      <c r="I564" s="50" t="s">
        <v>127</v>
      </c>
      <c r="J564" s="53">
        <v>11250000</v>
      </c>
      <c r="K564" s="53">
        <v>5625000</v>
      </c>
      <c r="L564" s="50" t="s">
        <v>128</v>
      </c>
      <c r="M564" s="50" t="s">
        <v>1231</v>
      </c>
      <c r="N564" s="50" t="s">
        <v>26</v>
      </c>
      <c r="O564" s="109" t="s">
        <v>1229</v>
      </c>
      <c r="P564" s="112" t="s">
        <v>1228</v>
      </c>
    </row>
    <row r="565" spans="2:16" s="55" customFormat="1" ht="60" customHeight="1" x14ac:dyDescent="0.25">
      <c r="B565" s="49">
        <f t="shared" si="11"/>
        <v>12</v>
      </c>
      <c r="C565" s="50" t="s">
        <v>1387</v>
      </c>
      <c r="D565" s="50" t="s">
        <v>223</v>
      </c>
      <c r="E565" s="50" t="s">
        <v>1203</v>
      </c>
      <c r="F565" s="50" t="s">
        <v>1206</v>
      </c>
      <c r="G565" s="50" t="s">
        <v>1207</v>
      </c>
      <c r="H565" s="50" t="s">
        <v>269</v>
      </c>
      <c r="I565" s="50" t="s">
        <v>127</v>
      </c>
      <c r="J565" s="53">
        <v>23437500</v>
      </c>
      <c r="K565" s="53">
        <v>11718750</v>
      </c>
      <c r="L565" s="50" t="s">
        <v>128</v>
      </c>
      <c r="M565" s="50" t="s">
        <v>1232</v>
      </c>
      <c r="N565" s="50" t="s">
        <v>26</v>
      </c>
      <c r="O565" s="109" t="s">
        <v>1229</v>
      </c>
      <c r="P565" s="112" t="s">
        <v>1228</v>
      </c>
    </row>
    <row r="566" spans="2:16" s="55" customFormat="1" ht="60" customHeight="1" x14ac:dyDescent="0.25">
      <c r="B566" s="49">
        <f t="shared" si="11"/>
        <v>13</v>
      </c>
      <c r="C566" s="50" t="s">
        <v>1387</v>
      </c>
      <c r="D566" s="50" t="s">
        <v>223</v>
      </c>
      <c r="E566" s="50" t="s">
        <v>1203</v>
      </c>
      <c r="F566" s="50" t="s">
        <v>1208</v>
      </c>
      <c r="G566" s="50" t="s">
        <v>1209</v>
      </c>
      <c r="H566" s="50" t="s">
        <v>269</v>
      </c>
      <c r="I566" s="50" t="s">
        <v>127</v>
      </c>
      <c r="J566" s="53">
        <v>23437500</v>
      </c>
      <c r="K566" s="53">
        <v>11718750</v>
      </c>
      <c r="L566" s="50" t="s">
        <v>128</v>
      </c>
      <c r="M566" s="50" t="s">
        <v>96</v>
      </c>
      <c r="N566" s="50" t="s">
        <v>26</v>
      </c>
      <c r="O566" s="109" t="s">
        <v>1229</v>
      </c>
      <c r="P566" s="112" t="s">
        <v>1228</v>
      </c>
    </row>
    <row r="567" spans="2:16" s="55" customFormat="1" ht="60" customHeight="1" x14ac:dyDescent="0.25">
      <c r="B567" s="49">
        <f t="shared" si="11"/>
        <v>14</v>
      </c>
      <c r="C567" s="50" t="s">
        <v>1387</v>
      </c>
      <c r="D567" s="50" t="s">
        <v>223</v>
      </c>
      <c r="E567" s="50" t="s">
        <v>371</v>
      </c>
      <c r="F567" s="50" t="s">
        <v>1546</v>
      </c>
      <c r="G567" s="50" t="s">
        <v>1210</v>
      </c>
      <c r="H567" s="50" t="s">
        <v>147</v>
      </c>
      <c r="I567" s="50" t="s">
        <v>127</v>
      </c>
      <c r="J567" s="53">
        <v>100000000</v>
      </c>
      <c r="K567" s="53">
        <v>85000000</v>
      </c>
      <c r="L567" s="50" t="s">
        <v>32</v>
      </c>
      <c r="M567" s="50" t="s">
        <v>202</v>
      </c>
      <c r="N567" s="50" t="s">
        <v>26</v>
      </c>
      <c r="O567" s="50" t="s">
        <v>1547</v>
      </c>
      <c r="P567" s="95" t="s">
        <v>1548</v>
      </c>
    </row>
    <row r="568" spans="2:16" s="55" customFormat="1" ht="60" customHeight="1" x14ac:dyDescent="0.25">
      <c r="B568" s="49">
        <f t="shared" si="11"/>
        <v>15</v>
      </c>
      <c r="C568" s="50" t="s">
        <v>1387</v>
      </c>
      <c r="D568" s="50" t="s">
        <v>223</v>
      </c>
      <c r="E568" s="50" t="s">
        <v>371</v>
      </c>
      <c r="F568" s="50" t="s">
        <v>1211</v>
      </c>
      <c r="G568" s="50" t="s">
        <v>1210</v>
      </c>
      <c r="H568" s="50" t="s">
        <v>147</v>
      </c>
      <c r="I568" s="50" t="s">
        <v>127</v>
      </c>
      <c r="J568" s="53">
        <v>111764706</v>
      </c>
      <c r="K568" s="53">
        <v>95000000</v>
      </c>
      <c r="L568" s="50" t="s">
        <v>32</v>
      </c>
      <c r="M568" s="50" t="s">
        <v>202</v>
      </c>
      <c r="N568" s="50" t="s">
        <v>26</v>
      </c>
      <c r="O568" s="50" t="s">
        <v>1549</v>
      </c>
      <c r="P568" s="95" t="s">
        <v>1228</v>
      </c>
    </row>
    <row r="569" spans="2:16" s="55" customFormat="1" ht="60" customHeight="1" x14ac:dyDescent="0.25">
      <c r="B569" s="49">
        <f t="shared" si="11"/>
        <v>16</v>
      </c>
      <c r="C569" s="50" t="s">
        <v>1387</v>
      </c>
      <c r="D569" s="50" t="s">
        <v>223</v>
      </c>
      <c r="E569" s="50" t="s">
        <v>372</v>
      </c>
      <c r="F569" s="50" t="s">
        <v>296</v>
      </c>
      <c r="G569" s="50" t="s">
        <v>1212</v>
      </c>
      <c r="H569" s="50" t="s">
        <v>147</v>
      </c>
      <c r="I569" s="50" t="s">
        <v>127</v>
      </c>
      <c r="J569" s="53">
        <v>14705882.5</v>
      </c>
      <c r="K569" s="53">
        <v>12500000</v>
      </c>
      <c r="L569" s="50" t="s">
        <v>32</v>
      </c>
      <c r="M569" s="50" t="s">
        <v>224</v>
      </c>
      <c r="N569" s="50" t="s">
        <v>26</v>
      </c>
      <c r="O569" s="109" t="s">
        <v>1226</v>
      </c>
      <c r="P569" s="110" t="s">
        <v>1227</v>
      </c>
    </row>
    <row r="570" spans="2:16" s="55" customFormat="1" ht="60" customHeight="1" x14ac:dyDescent="0.25">
      <c r="B570" s="49">
        <f t="shared" si="11"/>
        <v>17</v>
      </c>
      <c r="C570" s="50" t="s">
        <v>1387</v>
      </c>
      <c r="D570" s="50" t="s">
        <v>223</v>
      </c>
      <c r="E570" s="50" t="s">
        <v>372</v>
      </c>
      <c r="F570" s="50" t="s">
        <v>1213</v>
      </c>
      <c r="G570" s="50" t="s">
        <v>1212</v>
      </c>
      <c r="H570" s="50" t="s">
        <v>147</v>
      </c>
      <c r="I570" s="50" t="s">
        <v>127</v>
      </c>
      <c r="J570" s="53">
        <v>14705882.5</v>
      </c>
      <c r="K570" s="53">
        <v>12500000</v>
      </c>
      <c r="L570" s="50" t="s">
        <v>32</v>
      </c>
      <c r="M570" s="50" t="s">
        <v>224</v>
      </c>
      <c r="N570" s="50" t="s">
        <v>26</v>
      </c>
      <c r="O570" s="95" t="s">
        <v>1550</v>
      </c>
      <c r="P570" s="95" t="s">
        <v>1234</v>
      </c>
    </row>
    <row r="571" spans="2:16" s="55" customFormat="1" ht="60" customHeight="1" x14ac:dyDescent="0.25">
      <c r="B571" s="49">
        <f t="shared" si="11"/>
        <v>18</v>
      </c>
      <c r="C571" s="50" t="s">
        <v>1387</v>
      </c>
      <c r="D571" s="50" t="s">
        <v>223</v>
      </c>
      <c r="E571" s="50" t="s">
        <v>373</v>
      </c>
      <c r="F571" s="50" t="s">
        <v>374</v>
      </c>
      <c r="G571" s="50" t="s">
        <v>97</v>
      </c>
      <c r="H571" s="50" t="s">
        <v>147</v>
      </c>
      <c r="I571" s="50" t="s">
        <v>127</v>
      </c>
      <c r="J571" s="53">
        <v>47058824</v>
      </c>
      <c r="K571" s="53">
        <v>40000000</v>
      </c>
      <c r="L571" s="50" t="s">
        <v>32</v>
      </c>
      <c r="M571" s="50" t="s">
        <v>224</v>
      </c>
      <c r="N571" s="50" t="s">
        <v>26</v>
      </c>
      <c r="O571" s="95" t="s">
        <v>1551</v>
      </c>
      <c r="P571" s="95" t="s">
        <v>1235</v>
      </c>
    </row>
    <row r="572" spans="2:16" s="55" customFormat="1" ht="60" customHeight="1" x14ac:dyDescent="0.25">
      <c r="B572" s="49">
        <f t="shared" si="11"/>
        <v>19</v>
      </c>
      <c r="C572" s="50" t="s">
        <v>1387</v>
      </c>
      <c r="D572" s="50" t="s">
        <v>223</v>
      </c>
      <c r="E572" s="50" t="s">
        <v>375</v>
      </c>
      <c r="F572" s="50" t="s">
        <v>297</v>
      </c>
      <c r="G572" s="50" t="s">
        <v>98</v>
      </c>
      <c r="H572" s="50" t="s">
        <v>144</v>
      </c>
      <c r="I572" s="50" t="s">
        <v>127</v>
      </c>
      <c r="J572" s="53">
        <v>241369004.89999998</v>
      </c>
      <c r="K572" s="53">
        <v>205163653.95999998</v>
      </c>
      <c r="L572" s="50" t="s">
        <v>32</v>
      </c>
      <c r="M572" s="50" t="s">
        <v>232</v>
      </c>
      <c r="N572" s="50" t="s">
        <v>26</v>
      </c>
      <c r="O572" s="109" t="s">
        <v>1226</v>
      </c>
      <c r="P572" s="110" t="s">
        <v>1227</v>
      </c>
    </row>
    <row r="573" spans="2:16" s="55" customFormat="1" ht="60" customHeight="1" x14ac:dyDescent="0.25">
      <c r="B573" s="49">
        <f t="shared" si="11"/>
        <v>20</v>
      </c>
      <c r="C573" s="50" t="s">
        <v>1387</v>
      </c>
      <c r="D573" s="50" t="s">
        <v>223</v>
      </c>
      <c r="E573" s="50" t="s">
        <v>375</v>
      </c>
      <c r="F573" s="50" t="s">
        <v>1214</v>
      </c>
      <c r="G573" s="50" t="s">
        <v>98</v>
      </c>
      <c r="H573" s="50" t="s">
        <v>144</v>
      </c>
      <c r="I573" s="50" t="s">
        <v>127</v>
      </c>
      <c r="J573" s="53">
        <v>52983440.100000001</v>
      </c>
      <c r="K573" s="53">
        <v>45035924.039999999</v>
      </c>
      <c r="L573" s="50" t="s">
        <v>32</v>
      </c>
      <c r="M573" s="50" t="s">
        <v>232</v>
      </c>
      <c r="N573" s="50" t="s">
        <v>26</v>
      </c>
      <c r="O573" s="109">
        <v>45536</v>
      </c>
      <c r="P573" s="112" t="s">
        <v>1236</v>
      </c>
    </row>
    <row r="574" spans="2:16" s="55" customFormat="1" ht="60" customHeight="1" x14ac:dyDescent="0.25">
      <c r="B574" s="49">
        <f t="shared" si="11"/>
        <v>21</v>
      </c>
      <c r="C574" s="50" t="s">
        <v>1387</v>
      </c>
      <c r="D574" s="50" t="s">
        <v>223</v>
      </c>
      <c r="E574" s="50" t="s">
        <v>376</v>
      </c>
      <c r="F574" s="50" t="s">
        <v>298</v>
      </c>
      <c r="G574" s="50" t="s">
        <v>99</v>
      </c>
      <c r="H574" s="50" t="s">
        <v>144</v>
      </c>
      <c r="I574" s="50" t="s">
        <v>127</v>
      </c>
      <c r="J574" s="53">
        <v>111764706</v>
      </c>
      <c r="K574" s="53">
        <v>95000000</v>
      </c>
      <c r="L574" s="50" t="s">
        <v>32</v>
      </c>
      <c r="M574" s="50" t="s">
        <v>100</v>
      </c>
      <c r="N574" s="50" t="s">
        <v>26</v>
      </c>
      <c r="O574" s="109" t="s">
        <v>1226</v>
      </c>
      <c r="P574" s="110" t="s">
        <v>1227</v>
      </c>
    </row>
    <row r="575" spans="2:16" s="55" customFormat="1" ht="60" customHeight="1" x14ac:dyDescent="0.25">
      <c r="B575" s="49">
        <f t="shared" si="11"/>
        <v>22</v>
      </c>
      <c r="C575" s="50" t="s">
        <v>1387</v>
      </c>
      <c r="D575" s="50" t="s">
        <v>223</v>
      </c>
      <c r="E575" s="50" t="s">
        <v>376</v>
      </c>
      <c r="F575" s="50" t="s">
        <v>1215</v>
      </c>
      <c r="G575" s="50" t="s">
        <v>99</v>
      </c>
      <c r="H575" s="50" t="s">
        <v>144</v>
      </c>
      <c r="I575" s="50" t="s">
        <v>127</v>
      </c>
      <c r="J575" s="53">
        <v>111764706</v>
      </c>
      <c r="K575" s="53">
        <v>95000000</v>
      </c>
      <c r="L575" s="50" t="s">
        <v>32</v>
      </c>
      <c r="M575" s="50" t="s">
        <v>100</v>
      </c>
      <c r="N575" s="50" t="s">
        <v>26</v>
      </c>
      <c r="O575" s="112">
        <v>45505</v>
      </c>
      <c r="P575" s="112" t="s">
        <v>1236</v>
      </c>
    </row>
    <row r="576" spans="2:16" s="55" customFormat="1" ht="60" customHeight="1" x14ac:dyDescent="0.25">
      <c r="B576" s="49">
        <f t="shared" si="11"/>
        <v>23</v>
      </c>
      <c r="C576" s="50" t="s">
        <v>1387</v>
      </c>
      <c r="D576" s="50" t="s">
        <v>223</v>
      </c>
      <c r="E576" s="50" t="s">
        <v>1216</v>
      </c>
      <c r="F576" s="50" t="s">
        <v>1217</v>
      </c>
      <c r="G576" s="50" t="s">
        <v>1218</v>
      </c>
      <c r="H576" s="50" t="s">
        <v>142</v>
      </c>
      <c r="I576" s="50" t="s">
        <v>127</v>
      </c>
      <c r="J576" s="53">
        <v>135294118</v>
      </c>
      <c r="K576" s="53">
        <v>115000000</v>
      </c>
      <c r="L576" s="50" t="s">
        <v>32</v>
      </c>
      <c r="M576" s="50" t="s">
        <v>1237</v>
      </c>
      <c r="N576" s="50" t="s">
        <v>27</v>
      </c>
      <c r="O576" s="109">
        <v>45597</v>
      </c>
      <c r="P576" s="113" t="s">
        <v>1238</v>
      </c>
    </row>
    <row r="577" spans="2:16" s="55" customFormat="1" ht="60" customHeight="1" x14ac:dyDescent="0.25">
      <c r="B577" s="49">
        <f t="shared" si="11"/>
        <v>24</v>
      </c>
      <c r="C577" s="50" t="s">
        <v>1387</v>
      </c>
      <c r="D577" s="50" t="s">
        <v>223</v>
      </c>
      <c r="E577" s="50" t="s">
        <v>377</v>
      </c>
      <c r="F577" s="50" t="s">
        <v>299</v>
      </c>
      <c r="G577" s="50" t="s">
        <v>101</v>
      </c>
      <c r="H577" s="50" t="s">
        <v>142</v>
      </c>
      <c r="I577" s="50" t="s">
        <v>127</v>
      </c>
      <c r="J577" s="53">
        <v>177823529.5</v>
      </c>
      <c r="K577" s="53">
        <v>100150000</v>
      </c>
      <c r="L577" s="50" t="s">
        <v>128</v>
      </c>
      <c r="M577" s="50" t="s">
        <v>233</v>
      </c>
      <c r="N577" s="50" t="s">
        <v>26</v>
      </c>
      <c r="O577" s="95" t="s">
        <v>1227</v>
      </c>
      <c r="P577" s="95" t="s">
        <v>1234</v>
      </c>
    </row>
    <row r="578" spans="2:16" s="55" customFormat="1" ht="60" customHeight="1" x14ac:dyDescent="0.25">
      <c r="B578" s="49">
        <f t="shared" si="11"/>
        <v>25</v>
      </c>
      <c r="C578" s="50" t="s">
        <v>1387</v>
      </c>
      <c r="D578" s="50" t="s">
        <v>223</v>
      </c>
      <c r="E578" s="50" t="s">
        <v>377</v>
      </c>
      <c r="F578" s="50" t="s">
        <v>1219</v>
      </c>
      <c r="G578" s="50" t="s">
        <v>101</v>
      </c>
      <c r="H578" s="50" t="s">
        <v>142</v>
      </c>
      <c r="I578" s="50" t="s">
        <v>127</v>
      </c>
      <c r="J578" s="53">
        <v>177823529.5</v>
      </c>
      <c r="K578" s="53">
        <v>100150000</v>
      </c>
      <c r="L578" s="50" t="s">
        <v>128</v>
      </c>
      <c r="M578" s="50" t="s">
        <v>233</v>
      </c>
      <c r="N578" s="50" t="s">
        <v>26</v>
      </c>
      <c r="O578" s="95">
        <v>45505</v>
      </c>
      <c r="P578" s="95" t="s">
        <v>1238</v>
      </c>
    </row>
    <row r="579" spans="2:16" s="55" customFormat="1" ht="60" customHeight="1" x14ac:dyDescent="0.25">
      <c r="B579" s="49">
        <f t="shared" si="11"/>
        <v>26</v>
      </c>
      <c r="C579" s="50" t="s">
        <v>1387</v>
      </c>
      <c r="D579" s="50" t="s">
        <v>223</v>
      </c>
      <c r="E579" s="50" t="s">
        <v>1220</v>
      </c>
      <c r="F579" s="50" t="s">
        <v>1221</v>
      </c>
      <c r="G579" s="50" t="s">
        <v>1222</v>
      </c>
      <c r="H579" s="50" t="s">
        <v>142</v>
      </c>
      <c r="I579" s="50" t="s">
        <v>127</v>
      </c>
      <c r="J579" s="53">
        <v>11764706</v>
      </c>
      <c r="K579" s="53">
        <v>10000000</v>
      </c>
      <c r="L579" s="50" t="s">
        <v>32</v>
      </c>
      <c r="M579" s="50" t="s">
        <v>1239</v>
      </c>
      <c r="N579" s="50" t="s">
        <v>26</v>
      </c>
      <c r="O579" s="109" t="s">
        <v>315</v>
      </c>
      <c r="P579" s="50" t="s">
        <v>1238</v>
      </c>
    </row>
    <row r="580" spans="2:16" s="55" customFormat="1" ht="60" customHeight="1" x14ac:dyDescent="0.25">
      <c r="B580" s="49">
        <f t="shared" si="11"/>
        <v>27</v>
      </c>
      <c r="C580" s="50" t="s">
        <v>1387</v>
      </c>
      <c r="D580" s="50" t="s">
        <v>223</v>
      </c>
      <c r="E580" s="50" t="s">
        <v>378</v>
      </c>
      <c r="F580" s="50" t="s">
        <v>300</v>
      </c>
      <c r="G580" s="50" t="s">
        <v>101</v>
      </c>
      <c r="H580" s="50" t="s">
        <v>258</v>
      </c>
      <c r="I580" s="50" t="s">
        <v>127</v>
      </c>
      <c r="J580" s="53">
        <v>29411765</v>
      </c>
      <c r="K580" s="53">
        <v>25000000</v>
      </c>
      <c r="L580" s="50" t="s">
        <v>32</v>
      </c>
      <c r="M580" s="50" t="s">
        <v>225</v>
      </c>
      <c r="N580" s="50" t="s">
        <v>26</v>
      </c>
      <c r="O580" s="95" t="s">
        <v>1227</v>
      </c>
      <c r="P580" s="95" t="s">
        <v>1234</v>
      </c>
    </row>
    <row r="581" spans="2:16" s="55" customFormat="1" ht="60" customHeight="1" x14ac:dyDescent="0.25">
      <c r="B581" s="49">
        <f t="shared" si="11"/>
        <v>28</v>
      </c>
      <c r="C581" s="50" t="s">
        <v>1387</v>
      </c>
      <c r="D581" s="50" t="s">
        <v>223</v>
      </c>
      <c r="E581" s="50" t="s">
        <v>378</v>
      </c>
      <c r="F581" s="50" t="s">
        <v>1223</v>
      </c>
      <c r="G581" s="50" t="s">
        <v>101</v>
      </c>
      <c r="H581" s="50" t="s">
        <v>258</v>
      </c>
      <c r="I581" s="50" t="s">
        <v>127</v>
      </c>
      <c r="J581" s="53">
        <v>29411765</v>
      </c>
      <c r="K581" s="53">
        <v>25000000</v>
      </c>
      <c r="L581" s="50" t="s">
        <v>32</v>
      </c>
      <c r="M581" s="50" t="s">
        <v>225</v>
      </c>
      <c r="N581" s="50" t="s">
        <v>26</v>
      </c>
      <c r="O581" s="109">
        <v>45505</v>
      </c>
      <c r="P581" s="50" t="s">
        <v>1238</v>
      </c>
    </row>
    <row r="582" spans="2:16" s="55" customFormat="1" ht="45" customHeight="1" x14ac:dyDescent="0.25">
      <c r="B582" s="49">
        <f t="shared" si="11"/>
        <v>29</v>
      </c>
      <c r="C582" s="50" t="s">
        <v>1387</v>
      </c>
      <c r="D582" s="50" t="s">
        <v>223</v>
      </c>
      <c r="E582" s="50" t="s">
        <v>379</v>
      </c>
      <c r="F582" s="50" t="s">
        <v>301</v>
      </c>
      <c r="G582" s="50" t="s">
        <v>101</v>
      </c>
      <c r="H582" s="50" t="s">
        <v>267</v>
      </c>
      <c r="I582" s="50" t="s">
        <v>127</v>
      </c>
      <c r="J582" s="53">
        <v>58823529.411764704</v>
      </c>
      <c r="K582" s="53">
        <v>50000000</v>
      </c>
      <c r="L582" s="50" t="s">
        <v>32</v>
      </c>
      <c r="M582" s="50" t="s">
        <v>102</v>
      </c>
      <c r="N582" s="50" t="s">
        <v>26</v>
      </c>
      <c r="O582" s="95" t="s">
        <v>1227</v>
      </c>
      <c r="P582" s="95" t="s">
        <v>1234</v>
      </c>
    </row>
    <row r="583" spans="2:16" s="55" customFormat="1" ht="45" customHeight="1" x14ac:dyDescent="0.25">
      <c r="B583" s="49">
        <f t="shared" si="11"/>
        <v>30</v>
      </c>
      <c r="C583" s="50" t="s">
        <v>1387</v>
      </c>
      <c r="D583" s="50" t="s">
        <v>223</v>
      </c>
      <c r="E583" s="50" t="s">
        <v>379</v>
      </c>
      <c r="F583" s="50" t="s">
        <v>1224</v>
      </c>
      <c r="G583" s="50" t="s">
        <v>101</v>
      </c>
      <c r="H583" s="50" t="s">
        <v>267</v>
      </c>
      <c r="I583" s="50" t="s">
        <v>127</v>
      </c>
      <c r="J583" s="53">
        <v>117647058.82352941</v>
      </c>
      <c r="K583" s="53">
        <v>100000000</v>
      </c>
      <c r="L583" s="50" t="s">
        <v>32</v>
      </c>
      <c r="M583" s="50" t="s">
        <v>102</v>
      </c>
      <c r="N583" s="50" t="s">
        <v>26</v>
      </c>
      <c r="O583" s="109">
        <v>45505</v>
      </c>
      <c r="P583" s="95" t="s">
        <v>1238</v>
      </c>
    </row>
    <row r="584" spans="2:16" s="55" customFormat="1" ht="45" customHeight="1" x14ac:dyDescent="0.25">
      <c r="B584" s="49">
        <f t="shared" si="11"/>
        <v>31</v>
      </c>
      <c r="C584" s="50" t="s">
        <v>1387</v>
      </c>
      <c r="D584" s="50" t="s">
        <v>223</v>
      </c>
      <c r="E584" s="50" t="s">
        <v>1225</v>
      </c>
      <c r="F584" s="50" t="s">
        <v>1552</v>
      </c>
      <c r="G584" s="50" t="s">
        <v>1552</v>
      </c>
      <c r="H584" s="50" t="s">
        <v>267</v>
      </c>
      <c r="I584" s="50" t="s">
        <v>127</v>
      </c>
      <c r="J584" s="53">
        <v>292310226</v>
      </c>
      <c r="K584" s="53">
        <v>248463692</v>
      </c>
      <c r="L584" s="50" t="s">
        <v>128</v>
      </c>
      <c r="M584" s="50" t="s">
        <v>1552</v>
      </c>
      <c r="N584" s="50" t="s">
        <v>26</v>
      </c>
      <c r="O584" s="95" t="s">
        <v>315</v>
      </c>
      <c r="P584" s="95" t="s">
        <v>1240</v>
      </c>
    </row>
    <row r="585" spans="2:16" s="58" customFormat="1" ht="45" customHeight="1" x14ac:dyDescent="0.25">
      <c r="B585" s="138">
        <v>31</v>
      </c>
      <c r="C585" s="20" t="s">
        <v>1386</v>
      </c>
      <c r="D585" s="20" t="s">
        <v>1646</v>
      </c>
      <c r="E585" s="20" t="s">
        <v>1347</v>
      </c>
      <c r="F585" s="20"/>
      <c r="G585" s="20"/>
      <c r="H585" s="20"/>
      <c r="I585" s="20"/>
      <c r="J585" s="139">
        <f>SUBTOTAL(9,J553:J584)</f>
        <v>4266197702.8137255</v>
      </c>
      <c r="K585" s="139">
        <f>SUBTOTAL(9,K553:K584)</f>
        <v>3280268458</v>
      </c>
      <c r="L585" s="20"/>
      <c r="M585" s="20"/>
      <c r="N585" s="20"/>
      <c r="O585" s="78"/>
      <c r="P585" s="79"/>
    </row>
    <row r="586" spans="2:16" s="55" customFormat="1" ht="45" customHeight="1" x14ac:dyDescent="0.25">
      <c r="B586" s="49">
        <v>1</v>
      </c>
      <c r="C586" s="50" t="s">
        <v>1562</v>
      </c>
      <c r="D586" s="50" t="s">
        <v>1563</v>
      </c>
      <c r="E586" s="50" t="s">
        <v>10</v>
      </c>
      <c r="F586" s="50" t="s">
        <v>1564</v>
      </c>
      <c r="G586" s="50" t="s">
        <v>1565</v>
      </c>
      <c r="H586" s="50" t="s">
        <v>1566</v>
      </c>
      <c r="I586" s="50" t="s">
        <v>1567</v>
      </c>
      <c r="J586" s="53">
        <v>30000000</v>
      </c>
      <c r="K586" s="53">
        <v>15000000</v>
      </c>
      <c r="L586" s="50" t="s">
        <v>128</v>
      </c>
      <c r="M586" s="50" t="s">
        <v>1568</v>
      </c>
      <c r="N586" s="50" t="s">
        <v>27</v>
      </c>
      <c r="O586" s="54">
        <v>45397</v>
      </c>
      <c r="P586" s="54">
        <v>45580</v>
      </c>
    </row>
    <row r="587" spans="2:16" s="55" customFormat="1" ht="45" customHeight="1" x14ac:dyDescent="0.25">
      <c r="B587" s="49">
        <v>2</v>
      </c>
      <c r="C587" s="50" t="s">
        <v>1562</v>
      </c>
      <c r="D587" s="50" t="s">
        <v>1563</v>
      </c>
      <c r="E587" s="50" t="s">
        <v>10</v>
      </c>
      <c r="F587" s="50" t="s">
        <v>1569</v>
      </c>
      <c r="G587" s="50" t="s">
        <v>1565</v>
      </c>
      <c r="H587" s="50" t="s">
        <v>1566</v>
      </c>
      <c r="I587" s="50" t="s">
        <v>1567</v>
      </c>
      <c r="J587" s="53">
        <v>42000000</v>
      </c>
      <c r="K587" s="53">
        <v>21000000</v>
      </c>
      <c r="L587" s="50" t="s">
        <v>128</v>
      </c>
      <c r="M587" s="50" t="s">
        <v>1570</v>
      </c>
      <c r="N587" s="50" t="s">
        <v>27</v>
      </c>
      <c r="O587" s="54">
        <v>45397</v>
      </c>
      <c r="P587" s="54">
        <v>45468</v>
      </c>
    </row>
    <row r="588" spans="2:16" s="55" customFormat="1" ht="45" customHeight="1" x14ac:dyDescent="0.25">
      <c r="B588" s="49">
        <v>3</v>
      </c>
      <c r="C588" s="50" t="s">
        <v>1562</v>
      </c>
      <c r="D588" s="50" t="s">
        <v>1563</v>
      </c>
      <c r="E588" s="50" t="s">
        <v>236</v>
      </c>
      <c r="F588" s="50" t="s">
        <v>1571</v>
      </c>
      <c r="G588" s="50" t="s">
        <v>1644</v>
      </c>
      <c r="H588" s="50" t="s">
        <v>33</v>
      </c>
      <c r="I588" s="50" t="s">
        <v>1567</v>
      </c>
      <c r="J588" s="53">
        <v>500000</v>
      </c>
      <c r="K588" s="53">
        <v>375000</v>
      </c>
      <c r="L588" s="50" t="s">
        <v>128</v>
      </c>
      <c r="M588" s="50" t="s">
        <v>1572</v>
      </c>
      <c r="N588" s="50" t="s">
        <v>26</v>
      </c>
      <c r="O588" s="60">
        <v>45520</v>
      </c>
      <c r="P588" s="80">
        <v>46022</v>
      </c>
    </row>
    <row r="589" spans="2:16" s="58" customFormat="1" ht="45" customHeight="1" x14ac:dyDescent="0.25">
      <c r="B589" s="138">
        <v>3</v>
      </c>
      <c r="C589" s="20" t="s">
        <v>1562</v>
      </c>
      <c r="D589" s="20"/>
      <c r="E589" s="20" t="s">
        <v>1573</v>
      </c>
      <c r="F589" s="20"/>
      <c r="G589" s="20"/>
      <c r="H589" s="20"/>
      <c r="I589" s="20"/>
      <c r="J589" s="139">
        <f>SUM(J586:J588)</f>
        <v>72500000</v>
      </c>
      <c r="K589" s="139">
        <f>SUM(K586:K588)</f>
        <v>36375000</v>
      </c>
      <c r="L589" s="20"/>
      <c r="M589" s="20"/>
      <c r="N589" s="20"/>
      <c r="O589" s="78"/>
      <c r="P589" s="79"/>
    </row>
    <row r="590" spans="2:16" s="55" customFormat="1" ht="45" customHeight="1" x14ac:dyDescent="0.25">
      <c r="B590" s="49">
        <v>1</v>
      </c>
      <c r="C590" s="50" t="s">
        <v>203</v>
      </c>
      <c r="D590" s="50" t="s">
        <v>188</v>
      </c>
      <c r="E590" s="50" t="s">
        <v>107</v>
      </c>
      <c r="F590" s="50" t="s">
        <v>104</v>
      </c>
      <c r="G590" s="50" t="s">
        <v>312</v>
      </c>
      <c r="H590" s="50" t="s">
        <v>33</v>
      </c>
      <c r="I590" s="50" t="s">
        <v>127</v>
      </c>
      <c r="J590" s="53">
        <v>10000000</v>
      </c>
      <c r="K590" s="53">
        <v>5500000</v>
      </c>
      <c r="L590" s="50" t="s">
        <v>54</v>
      </c>
      <c r="M590" s="50" t="s">
        <v>313</v>
      </c>
      <c r="N590" s="50" t="s">
        <v>103</v>
      </c>
      <c r="O590" s="60" t="s">
        <v>1553</v>
      </c>
      <c r="P590" s="71" t="s">
        <v>1647</v>
      </c>
    </row>
    <row r="591" spans="2:16" s="55" customFormat="1" ht="45" customHeight="1" x14ac:dyDescent="0.25">
      <c r="B591" s="49">
        <v>2</v>
      </c>
      <c r="C591" s="50" t="s">
        <v>203</v>
      </c>
      <c r="D591" s="50" t="s">
        <v>188</v>
      </c>
      <c r="E591" s="50" t="s">
        <v>107</v>
      </c>
      <c r="F591" s="50" t="s">
        <v>104</v>
      </c>
      <c r="G591" s="50" t="s">
        <v>105</v>
      </c>
      <c r="H591" s="50" t="s">
        <v>33</v>
      </c>
      <c r="I591" s="50" t="s">
        <v>127</v>
      </c>
      <c r="J591" s="53">
        <v>1200000</v>
      </c>
      <c r="K591" s="53">
        <v>660000</v>
      </c>
      <c r="L591" s="50" t="s">
        <v>54</v>
      </c>
      <c r="M591" s="50" t="s">
        <v>106</v>
      </c>
      <c r="N591" s="50" t="s">
        <v>103</v>
      </c>
      <c r="O591" s="60" t="s">
        <v>1554</v>
      </c>
      <c r="P591" s="60" t="s">
        <v>1648</v>
      </c>
    </row>
    <row r="592" spans="2:16" s="58" customFormat="1" ht="45" customHeight="1" x14ac:dyDescent="0.25">
      <c r="B592" s="138">
        <v>2</v>
      </c>
      <c r="C592" s="20" t="s">
        <v>203</v>
      </c>
      <c r="D592" s="20" t="s">
        <v>188</v>
      </c>
      <c r="E592" s="20" t="s">
        <v>1346</v>
      </c>
      <c r="F592" s="20"/>
      <c r="G592" s="20"/>
      <c r="H592" s="20"/>
      <c r="I592" s="20"/>
      <c r="J592" s="139">
        <f>SUM(J590:J591)</f>
        <v>11200000</v>
      </c>
      <c r="K592" s="139">
        <f>SUM(K590:K591)</f>
        <v>6160000</v>
      </c>
      <c r="L592" s="20"/>
      <c r="M592" s="20"/>
      <c r="N592" s="20"/>
      <c r="O592" s="78"/>
      <c r="P592" s="79"/>
    </row>
    <row r="593" spans="1:20" s="23" customFormat="1" ht="45" customHeight="1" x14ac:dyDescent="0.25">
      <c r="A593" s="18"/>
      <c r="B593" s="30">
        <f>B39+B84+B116+B147+B198+B225+B244+B272</f>
        <v>255</v>
      </c>
      <c r="C593" s="21" t="s">
        <v>234</v>
      </c>
      <c r="D593" s="21" t="s">
        <v>1557</v>
      </c>
      <c r="E593" s="21"/>
      <c r="F593" s="21"/>
      <c r="G593" s="21"/>
      <c r="H593" s="21"/>
      <c r="I593" s="21"/>
      <c r="J593" s="22">
        <f>J39+J84+J116+J147+J198+J225+J244+J272</f>
        <v>6424008217.0658188</v>
      </c>
      <c r="K593" s="22">
        <f>K39+K84+K116+K147+K198+K225+K244+K272</f>
        <v>4780991699.6524467</v>
      </c>
      <c r="L593" s="21"/>
      <c r="M593" s="21"/>
      <c r="N593" s="21"/>
      <c r="O593" s="81"/>
      <c r="P593" s="82"/>
      <c r="R593" s="43"/>
      <c r="S593" s="44"/>
      <c r="T593" s="43"/>
    </row>
    <row r="594" spans="1:20" s="23" customFormat="1" ht="45" customHeight="1" x14ac:dyDescent="0.25">
      <c r="A594" s="18"/>
      <c r="B594" s="30">
        <f>B345+B450+B465+B518+B552+B585+B589+B592</f>
        <v>311</v>
      </c>
      <c r="C594" s="21" t="s">
        <v>235</v>
      </c>
      <c r="D594" s="21" t="s">
        <v>1574</v>
      </c>
      <c r="E594" s="21"/>
      <c r="F594" s="21"/>
      <c r="G594" s="21"/>
      <c r="H594" s="21"/>
      <c r="I594" s="21"/>
      <c r="J594" s="22">
        <f>J345+J450+J465+J518+J552+J585+J589+J592</f>
        <v>15406899804.27652</v>
      </c>
      <c r="K594" s="22">
        <f>K345+K450+K465+K518+K552+K585+K589+K592</f>
        <v>11963270455.937166</v>
      </c>
      <c r="L594" s="21"/>
      <c r="M594" s="21"/>
      <c r="N594" s="21"/>
      <c r="O594" s="81"/>
      <c r="P594" s="82"/>
      <c r="R594" s="43"/>
      <c r="S594" s="44"/>
      <c r="T594" s="43"/>
    </row>
    <row r="595" spans="1:20" s="23" customFormat="1" ht="45" customHeight="1" thickBot="1" x14ac:dyDescent="0.3">
      <c r="A595" s="18"/>
      <c r="B595" s="31">
        <f>B593+B594</f>
        <v>566</v>
      </c>
      <c r="C595" s="32" t="s">
        <v>29</v>
      </c>
      <c r="D595" s="32" t="s">
        <v>1643</v>
      </c>
      <c r="E595" s="32"/>
      <c r="F595" s="32"/>
      <c r="G595" s="32"/>
      <c r="H595" s="32"/>
      <c r="I595" s="32"/>
      <c r="J595" s="33">
        <f>J593+J594</f>
        <v>21830908021.342339</v>
      </c>
      <c r="K595" s="33">
        <f>K593+K594</f>
        <v>16744262155.589613</v>
      </c>
      <c r="L595" s="32"/>
      <c r="M595" s="32"/>
      <c r="N595" s="32"/>
      <c r="O595" s="83"/>
      <c r="P595" s="84"/>
      <c r="R595" s="45"/>
      <c r="S595" s="44"/>
      <c r="T595" s="43"/>
    </row>
    <row r="596" spans="1:20" s="18" customFormat="1" ht="50.1" customHeight="1" x14ac:dyDescent="0.25">
      <c r="B596" s="17"/>
      <c r="C596" s="28" t="s">
        <v>272</v>
      </c>
      <c r="D596" s="29"/>
      <c r="E596" s="29"/>
      <c r="F596" s="29"/>
      <c r="G596" s="29"/>
      <c r="H596" s="29"/>
      <c r="I596" s="29"/>
      <c r="J596" s="36"/>
      <c r="K596" s="35"/>
      <c r="O596" s="73"/>
      <c r="P596" s="74"/>
      <c r="R596" s="41"/>
      <c r="S596" s="41"/>
      <c r="T596" s="41"/>
    </row>
    <row r="597" spans="1:20" s="18" customFormat="1" ht="50.1" customHeight="1" x14ac:dyDescent="0.25">
      <c r="B597" s="17"/>
      <c r="J597" s="35"/>
      <c r="K597" s="35"/>
      <c r="O597" s="73"/>
      <c r="P597" s="74"/>
      <c r="R597" s="41"/>
      <c r="S597" s="41"/>
      <c r="T597" s="41"/>
    </row>
    <row r="598" spans="1:20" ht="50.1" customHeight="1" x14ac:dyDescent="0.25">
      <c r="C598" s="27"/>
    </row>
    <row r="602" spans="1:20" ht="50.1" customHeight="1" x14ac:dyDescent="0.25">
      <c r="L602" s="19"/>
      <c r="M602" s="34"/>
      <c r="N602" s="34"/>
    </row>
    <row r="603" spans="1:20" ht="50.1" customHeight="1" x14ac:dyDescent="0.25">
      <c r="L603" s="19"/>
      <c r="M603" s="34"/>
      <c r="N603" s="34"/>
    </row>
    <row r="604" spans="1:20" ht="50.1" customHeight="1" x14ac:dyDescent="0.25">
      <c r="L604" s="19"/>
      <c r="M604" s="34"/>
      <c r="N604" s="34"/>
    </row>
    <row r="605" spans="1:20" ht="50.1" customHeight="1" x14ac:dyDescent="0.25">
      <c r="L605" s="19"/>
      <c r="M605" s="34"/>
      <c r="N605" s="34"/>
    </row>
    <row r="606" spans="1:20" ht="50.1" customHeight="1" x14ac:dyDescent="0.25">
      <c r="L606" s="19"/>
      <c r="M606" s="34"/>
      <c r="N606" s="34"/>
    </row>
    <row r="607" spans="1:20" ht="50.1" customHeight="1" x14ac:dyDescent="0.25">
      <c r="L607" s="19"/>
      <c r="M607" s="34"/>
      <c r="N607" s="34"/>
    </row>
    <row r="608" spans="1:20" ht="50.1" customHeight="1" x14ac:dyDescent="0.25">
      <c r="L608" s="19"/>
      <c r="M608" s="34"/>
      <c r="N608" s="34"/>
    </row>
    <row r="609" spans="12:14" ht="50.1" customHeight="1" x14ac:dyDescent="0.25">
      <c r="L609" s="19"/>
      <c r="M609" s="34"/>
      <c r="N609" s="34"/>
    </row>
    <row r="610" spans="12:14" ht="50.1" customHeight="1" x14ac:dyDescent="0.25">
      <c r="L610" s="19"/>
      <c r="M610" s="34"/>
      <c r="N610" s="34"/>
    </row>
    <row r="611" spans="12:14" ht="50.1" customHeight="1" x14ac:dyDescent="0.25">
      <c r="L611" s="19"/>
      <c r="M611" s="34"/>
      <c r="N611" s="34"/>
    </row>
    <row r="612" spans="12:14" ht="50.1" customHeight="1" x14ac:dyDescent="0.25">
      <c r="L612" s="19"/>
      <c r="M612" s="34"/>
      <c r="N612" s="34"/>
    </row>
    <row r="613" spans="12:14" ht="50.1" customHeight="1" x14ac:dyDescent="0.25">
      <c r="L613" s="19"/>
      <c r="M613" s="34"/>
      <c r="N613" s="34"/>
    </row>
    <row r="614" spans="12:14" ht="50.1" customHeight="1" x14ac:dyDescent="0.25">
      <c r="L614" s="19"/>
      <c r="M614" s="34"/>
      <c r="N614" s="34"/>
    </row>
    <row r="615" spans="12:14" ht="50.1" customHeight="1" x14ac:dyDescent="0.25">
      <c r="L615" s="19"/>
      <c r="M615" s="34"/>
      <c r="N615" s="34"/>
    </row>
    <row r="616" spans="12:14" ht="50.1" customHeight="1" x14ac:dyDescent="0.25">
      <c r="L616" s="19"/>
      <c r="M616" s="34"/>
      <c r="N616" s="34"/>
    </row>
    <row r="617" spans="12:14" ht="50.1" customHeight="1" x14ac:dyDescent="0.25">
      <c r="L617" s="19"/>
      <c r="M617" s="34"/>
      <c r="N617" s="34"/>
    </row>
    <row r="618" spans="12:14" ht="50.1" customHeight="1" x14ac:dyDescent="0.25">
      <c r="L618" s="19"/>
      <c r="M618" s="34"/>
      <c r="N618" s="34"/>
    </row>
    <row r="619" spans="12:14" ht="50.1" customHeight="1" x14ac:dyDescent="0.25">
      <c r="L619" s="19"/>
      <c r="M619" s="34"/>
      <c r="N619" s="34"/>
    </row>
    <row r="620" spans="12:14" ht="50.1" customHeight="1" x14ac:dyDescent="0.25">
      <c r="L620" s="19"/>
      <c r="M620" s="34"/>
      <c r="N620" s="34"/>
    </row>
    <row r="621" spans="12:14" ht="50.1" customHeight="1" x14ac:dyDescent="0.25">
      <c r="L621" s="19"/>
      <c r="M621" s="34"/>
      <c r="N621" s="34"/>
    </row>
    <row r="622" spans="12:14" ht="50.1" customHeight="1" x14ac:dyDescent="0.25">
      <c r="L622" s="19"/>
      <c r="M622" s="34"/>
      <c r="N622" s="34"/>
    </row>
    <row r="623" spans="12:14" ht="50.1" customHeight="1" x14ac:dyDescent="0.25">
      <c r="L623" s="19"/>
      <c r="M623" s="34"/>
      <c r="N623" s="34"/>
    </row>
    <row r="624" spans="12:14" ht="50.1" customHeight="1" x14ac:dyDescent="0.25">
      <c r="L624" s="19"/>
      <c r="M624" s="34"/>
      <c r="N624" s="34"/>
    </row>
    <row r="625" spans="12:14" ht="50.1" customHeight="1" x14ac:dyDescent="0.25">
      <c r="L625" s="19"/>
      <c r="M625" s="34"/>
      <c r="N625" s="34"/>
    </row>
    <row r="626" spans="12:14" ht="50.1" customHeight="1" x14ac:dyDescent="0.25">
      <c r="L626" s="19"/>
      <c r="M626" s="34"/>
      <c r="N626" s="34"/>
    </row>
    <row r="627" spans="12:14" ht="50.1" customHeight="1" x14ac:dyDescent="0.25">
      <c r="L627" s="19"/>
      <c r="M627" s="34"/>
      <c r="N627" s="34"/>
    </row>
    <row r="628" spans="12:14" ht="50.1" customHeight="1" x14ac:dyDescent="0.25">
      <c r="L628" s="19"/>
    </row>
    <row r="629" spans="12:14" ht="50.1" customHeight="1" x14ac:dyDescent="0.25">
      <c r="L629" s="19"/>
    </row>
    <row r="630" spans="12:14" ht="50.1" customHeight="1" x14ac:dyDescent="0.25">
      <c r="L630" s="19"/>
    </row>
    <row r="631" spans="12:14" ht="50.1" customHeight="1" x14ac:dyDescent="0.25">
      <c r="L631" s="19"/>
    </row>
    <row r="632" spans="12:14" ht="50.1" customHeight="1" x14ac:dyDescent="0.25">
      <c r="L632" s="19"/>
    </row>
    <row r="633" spans="12:14" ht="50.1" customHeight="1" x14ac:dyDescent="0.25">
      <c r="L633" s="19"/>
    </row>
    <row r="634" spans="12:14" ht="50.1" customHeight="1" x14ac:dyDescent="0.25">
      <c r="L634" s="19"/>
    </row>
    <row r="635" spans="12:14" ht="50.1" customHeight="1" x14ac:dyDescent="0.25">
      <c r="L635" s="19"/>
    </row>
    <row r="636" spans="12:14" ht="50.1" customHeight="1" x14ac:dyDescent="0.25">
      <c r="L636" s="19"/>
    </row>
    <row r="637" spans="12:14" ht="50.1" customHeight="1" x14ac:dyDescent="0.25">
      <c r="L637" s="19"/>
    </row>
    <row r="638" spans="12:14" ht="50.1" customHeight="1" x14ac:dyDescent="0.25">
      <c r="L638" s="19"/>
    </row>
    <row r="639" spans="12:14" ht="50.1" customHeight="1" x14ac:dyDescent="0.25">
      <c r="L639" s="19"/>
    </row>
    <row r="640" spans="12:14" ht="50.1" customHeight="1" x14ac:dyDescent="0.25">
      <c r="L640" s="19"/>
    </row>
    <row r="641" spans="12:12" ht="50.1" customHeight="1" x14ac:dyDescent="0.25">
      <c r="L641" s="19"/>
    </row>
    <row r="642" spans="12:12" ht="50.1" customHeight="1" x14ac:dyDescent="0.25">
      <c r="L642" s="19"/>
    </row>
    <row r="643" spans="12:12" ht="50.1" customHeight="1" x14ac:dyDescent="0.25">
      <c r="L643" s="19"/>
    </row>
    <row r="644" spans="12:12" ht="50.1" customHeight="1" x14ac:dyDescent="0.25">
      <c r="L644" s="19"/>
    </row>
    <row r="645" spans="12:12" ht="50.1" customHeight="1" x14ac:dyDescent="0.25">
      <c r="L645" s="19"/>
    </row>
    <row r="646" spans="12:12" ht="50.1" customHeight="1" x14ac:dyDescent="0.25">
      <c r="L646" s="19"/>
    </row>
    <row r="647" spans="12:12" ht="50.1" customHeight="1" x14ac:dyDescent="0.25">
      <c r="L647" s="19"/>
    </row>
    <row r="648" spans="12:12" ht="50.1" customHeight="1" x14ac:dyDescent="0.25">
      <c r="L648" s="19"/>
    </row>
    <row r="649" spans="12:12" ht="50.1" customHeight="1" x14ac:dyDescent="0.25">
      <c r="L649" s="19"/>
    </row>
    <row r="650" spans="12:12" ht="50.1" customHeight="1" x14ac:dyDescent="0.25">
      <c r="L650" s="19"/>
    </row>
    <row r="651" spans="12:12" ht="50.1" customHeight="1" x14ac:dyDescent="0.25">
      <c r="L651" s="19"/>
    </row>
    <row r="652" spans="12:12" ht="50.1" customHeight="1" x14ac:dyDescent="0.25">
      <c r="L652" s="19"/>
    </row>
    <row r="653" spans="12:12" ht="50.1" customHeight="1" x14ac:dyDescent="0.25">
      <c r="L653" s="19"/>
    </row>
    <row r="654" spans="12:12" ht="50.1" customHeight="1" x14ac:dyDescent="0.25">
      <c r="L654" s="19"/>
    </row>
    <row r="655" spans="12:12" ht="50.1" customHeight="1" x14ac:dyDescent="0.25">
      <c r="L655" s="19"/>
    </row>
    <row r="656" spans="12:12" ht="50.1" customHeight="1" x14ac:dyDescent="0.25">
      <c r="L656" s="19"/>
    </row>
    <row r="657" spans="12:12" ht="50.1" customHeight="1" x14ac:dyDescent="0.25">
      <c r="L657" s="19"/>
    </row>
  </sheetData>
  <mergeCells count="29">
    <mergeCell ref="D3:O3"/>
    <mergeCell ref="B8:B9"/>
    <mergeCell ref="C8:C9"/>
    <mergeCell ref="D8:D9"/>
    <mergeCell ref="E8:E9"/>
    <mergeCell ref="F8:F9"/>
    <mergeCell ref="G8:G9"/>
    <mergeCell ref="H8:H9"/>
    <mergeCell ref="I8:I9"/>
    <mergeCell ref="J8:J9"/>
    <mergeCell ref="K8:K9"/>
    <mergeCell ref="L8:L9"/>
    <mergeCell ref="M8:M9"/>
    <mergeCell ref="B6:P6"/>
    <mergeCell ref="N8:N9"/>
    <mergeCell ref="O8:O9"/>
    <mergeCell ref="P8:P9"/>
    <mergeCell ref="O555:O556"/>
    <mergeCell ref="C555:C556"/>
    <mergeCell ref="K462:K464"/>
    <mergeCell ref="J462:J464"/>
    <mergeCell ref="G555:G556"/>
    <mergeCell ref="M555:M556"/>
    <mergeCell ref="N555:N556"/>
    <mergeCell ref="B555:B556"/>
    <mergeCell ref="E555:E556"/>
    <mergeCell ref="F555:F556"/>
    <mergeCell ref="P555:P556"/>
    <mergeCell ref="D555:D556"/>
  </mergeCells>
  <pageMargins left="0.70866141732283472" right="0.70866141732283472" top="0.74803149606299213" bottom="0.74803149606299213" header="0.31496062992125984" footer="0.31496062992125984"/>
  <pageSetup paperSize="8" scale="36" fitToHeight="0" orientation="landscape" r:id="rId1"/>
  <rowBreaks count="1" manualBreakCount="1">
    <brk id="49"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1"/>
  <sheetViews>
    <sheetView workbookViewId="0">
      <selection activeCell="E5" sqref="E5:F5"/>
    </sheetView>
  </sheetViews>
  <sheetFormatPr defaultColWidth="8.85546875"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4</v>
      </c>
      <c r="C2" s="5" t="s">
        <v>124</v>
      </c>
      <c r="D2" s="6" t="s">
        <v>123</v>
      </c>
      <c r="E2" s="6" t="s">
        <v>126</v>
      </c>
      <c r="F2" s="6" t="s">
        <v>125</v>
      </c>
    </row>
    <row r="3" spans="2:6" ht="18.75" x14ac:dyDescent="0.25">
      <c r="B3" s="3" t="s">
        <v>108</v>
      </c>
      <c r="C3" s="3"/>
      <c r="D3" s="4"/>
      <c r="E3" s="11"/>
      <c r="F3" s="11"/>
    </row>
    <row r="4" spans="2:6" ht="18.75" x14ac:dyDescent="0.25">
      <c r="B4" s="3" t="s">
        <v>109</v>
      </c>
      <c r="C4" s="3"/>
      <c r="D4" s="4"/>
      <c r="E4" s="11"/>
      <c r="F4" s="11"/>
    </row>
    <row r="5" spans="2:6" ht="18.75" x14ac:dyDescent="0.25">
      <c r="B5" s="3" t="s">
        <v>30</v>
      </c>
      <c r="C5" s="3"/>
      <c r="D5" s="4"/>
      <c r="E5" s="11"/>
      <c r="F5" s="11"/>
    </row>
    <row r="6" spans="2:6" ht="18.75" x14ac:dyDescent="0.25">
      <c r="B6" s="3" t="s">
        <v>110</v>
      </c>
      <c r="C6" s="3"/>
      <c r="D6" s="4"/>
      <c r="E6" s="11"/>
      <c r="F6" s="11"/>
    </row>
    <row r="7" spans="2:6" ht="18.75" x14ac:dyDescent="0.25">
      <c r="B7" s="3" t="s">
        <v>111</v>
      </c>
      <c r="C7" s="12"/>
      <c r="D7" s="13"/>
      <c r="E7" s="14"/>
      <c r="F7" s="14"/>
    </row>
    <row r="8" spans="2:6" ht="18.75" x14ac:dyDescent="0.25">
      <c r="B8" s="3" t="s">
        <v>112</v>
      </c>
      <c r="C8" s="3"/>
      <c r="D8" s="4"/>
      <c r="E8" s="11"/>
      <c r="F8" s="11"/>
    </row>
    <row r="9" spans="2:6" ht="18.75" x14ac:dyDescent="0.25">
      <c r="B9" s="3" t="s">
        <v>113</v>
      </c>
      <c r="C9" s="3"/>
      <c r="D9" s="4"/>
      <c r="E9" s="11"/>
      <c r="F9" s="11"/>
    </row>
    <row r="10" spans="2:6" ht="18.75" x14ac:dyDescent="0.25">
      <c r="B10" s="3" t="s">
        <v>114</v>
      </c>
      <c r="C10" s="3"/>
      <c r="D10" s="4"/>
      <c r="E10" s="11"/>
      <c r="F10" s="11"/>
    </row>
    <row r="11" spans="2:6" ht="18.75" x14ac:dyDescent="0.25">
      <c r="B11" s="7" t="s">
        <v>69</v>
      </c>
      <c r="C11" s="7">
        <f>SUM(C3:C10)</f>
        <v>0</v>
      </c>
      <c r="D11" s="7">
        <f t="shared" ref="D11:F11" si="0">SUM(D3:D10)</f>
        <v>0</v>
      </c>
      <c r="E11" s="7">
        <f t="shared" si="0"/>
        <v>0</v>
      </c>
      <c r="F11" s="7">
        <f t="shared" si="0"/>
        <v>0</v>
      </c>
    </row>
    <row r="12" spans="2:6" ht="18.75" x14ac:dyDescent="0.25">
      <c r="B12" s="3" t="s">
        <v>115</v>
      </c>
      <c r="C12" s="3"/>
      <c r="D12" s="4"/>
      <c r="E12" s="9"/>
      <c r="F12" s="9"/>
    </row>
    <row r="13" spans="2:6" ht="18.75" x14ac:dyDescent="0.25">
      <c r="B13" s="3" t="s">
        <v>116</v>
      </c>
      <c r="C13" s="3"/>
      <c r="D13" s="4"/>
      <c r="E13" s="9"/>
      <c r="F13" s="9"/>
    </row>
    <row r="14" spans="2:6" ht="18.75" x14ac:dyDescent="0.25">
      <c r="B14" s="3" t="s">
        <v>121</v>
      </c>
      <c r="C14" s="3"/>
      <c r="D14" s="4"/>
      <c r="E14" s="9"/>
      <c r="F14" s="9"/>
    </row>
    <row r="15" spans="2:6" ht="18.75" x14ac:dyDescent="0.25">
      <c r="B15" s="3" t="s">
        <v>117</v>
      </c>
      <c r="C15" s="3"/>
      <c r="D15" s="4"/>
      <c r="E15" s="9"/>
      <c r="F15" s="9"/>
    </row>
    <row r="16" spans="2:6" ht="18.75" x14ac:dyDescent="0.25">
      <c r="B16" s="3" t="s">
        <v>118</v>
      </c>
      <c r="C16" s="3"/>
      <c r="D16" s="4"/>
      <c r="E16" s="9"/>
      <c r="F16" s="9"/>
    </row>
    <row r="17" spans="2:6" ht="18.75" x14ac:dyDescent="0.25">
      <c r="B17" s="3" t="s">
        <v>95</v>
      </c>
      <c r="C17" s="3"/>
      <c r="D17" s="4"/>
      <c r="E17" s="9"/>
      <c r="F17" s="9"/>
    </row>
    <row r="18" spans="2:6" ht="18.75" x14ac:dyDescent="0.25">
      <c r="B18" s="3" t="s">
        <v>119</v>
      </c>
      <c r="C18" s="3"/>
      <c r="D18" s="4"/>
      <c r="E18" s="9"/>
      <c r="F18" s="9"/>
    </row>
    <row r="19" spans="2:6" ht="18.75" x14ac:dyDescent="0.25">
      <c r="B19" s="3" t="s">
        <v>120</v>
      </c>
      <c r="C19" s="3"/>
      <c r="D19" s="4"/>
      <c r="E19" s="9"/>
      <c r="F19" s="9"/>
    </row>
    <row r="20" spans="2:6" ht="18.75" x14ac:dyDescent="0.25">
      <c r="B20" s="7" t="s">
        <v>122</v>
      </c>
      <c r="C20" s="10">
        <f t="shared" ref="C20:D20" si="1">SUM(C12:C19)</f>
        <v>0</v>
      </c>
      <c r="D20" s="10">
        <f t="shared" si="1"/>
        <v>0</v>
      </c>
      <c r="E20" s="10">
        <f>SUM(E12:E19)</f>
        <v>0</v>
      </c>
      <c r="F20" s="10">
        <f>SUM(F12:F19)</f>
        <v>0</v>
      </c>
    </row>
    <row r="21" spans="2:6" ht="18.75" x14ac:dyDescent="0.25">
      <c r="B21" s="8" t="s">
        <v>29</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H39"/>
  <sheetViews>
    <sheetView topLeftCell="A6" workbookViewId="0">
      <selection activeCell="I13" sqref="I13"/>
    </sheetView>
  </sheetViews>
  <sheetFormatPr defaultColWidth="8.85546875"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42578125" customWidth="1"/>
    <col min="10" max="21" width="16.28515625" bestFit="1" customWidth="1"/>
    <col min="22" max="22" width="11.28515625" bestFit="1" customWidth="1"/>
  </cols>
  <sheetData>
    <row r="3" spans="1:3" x14ac:dyDescent="0.25">
      <c r="A3" s="1" t="s">
        <v>129</v>
      </c>
      <c r="B3" t="s">
        <v>131</v>
      </c>
      <c r="C3" t="s">
        <v>132</v>
      </c>
    </row>
    <row r="4" spans="1:3" x14ac:dyDescent="0.25">
      <c r="A4" s="2" t="s">
        <v>120</v>
      </c>
      <c r="B4">
        <v>5</v>
      </c>
      <c r="C4">
        <v>5</v>
      </c>
    </row>
    <row r="5" spans="1:3" x14ac:dyDescent="0.25">
      <c r="A5" s="2" t="s">
        <v>121</v>
      </c>
      <c r="B5">
        <v>20</v>
      </c>
      <c r="C5">
        <v>20</v>
      </c>
    </row>
    <row r="6" spans="1:3" x14ac:dyDescent="0.25">
      <c r="A6" s="2" t="s">
        <v>95</v>
      </c>
      <c r="B6">
        <v>16</v>
      </c>
      <c r="C6">
        <v>16</v>
      </c>
    </row>
    <row r="7" spans="1:3" x14ac:dyDescent="0.25">
      <c r="A7" s="2" t="s">
        <v>117</v>
      </c>
      <c r="B7">
        <v>59</v>
      </c>
      <c r="C7">
        <v>32</v>
      </c>
    </row>
    <row r="8" spans="1:3" x14ac:dyDescent="0.25">
      <c r="A8" s="2" t="s">
        <v>118</v>
      </c>
      <c r="B8">
        <v>28</v>
      </c>
      <c r="C8">
        <v>12</v>
      </c>
    </row>
    <row r="9" spans="1:3" x14ac:dyDescent="0.25">
      <c r="A9" s="2" t="s">
        <v>114</v>
      </c>
      <c r="B9">
        <v>28</v>
      </c>
      <c r="C9">
        <v>22</v>
      </c>
    </row>
    <row r="10" spans="1:3" x14ac:dyDescent="0.25">
      <c r="A10" s="2" t="s">
        <v>113</v>
      </c>
      <c r="B10">
        <v>35</v>
      </c>
      <c r="C10">
        <v>31</v>
      </c>
    </row>
    <row r="11" spans="1:3" x14ac:dyDescent="0.25">
      <c r="A11" s="2" t="s">
        <v>108</v>
      </c>
      <c r="B11">
        <v>40</v>
      </c>
      <c r="C11">
        <v>17</v>
      </c>
    </row>
    <row r="12" spans="1:3" x14ac:dyDescent="0.25">
      <c r="A12" s="2" t="s">
        <v>112</v>
      </c>
      <c r="B12">
        <v>45</v>
      </c>
      <c r="C12">
        <v>45</v>
      </c>
    </row>
    <row r="13" spans="1:3" x14ac:dyDescent="0.25">
      <c r="A13" s="2" t="s">
        <v>30</v>
      </c>
      <c r="B13">
        <v>25</v>
      </c>
      <c r="C13">
        <v>24</v>
      </c>
    </row>
    <row r="14" spans="1:3" x14ac:dyDescent="0.25">
      <c r="A14" s="2" t="s">
        <v>109</v>
      </c>
      <c r="B14">
        <v>57</v>
      </c>
      <c r="C14">
        <v>53</v>
      </c>
    </row>
    <row r="15" spans="1:3" x14ac:dyDescent="0.25">
      <c r="A15" s="2" t="s">
        <v>110</v>
      </c>
      <c r="B15">
        <v>29</v>
      </c>
      <c r="C15">
        <v>26</v>
      </c>
    </row>
    <row r="16" spans="1:3" x14ac:dyDescent="0.25">
      <c r="A16" s="2" t="s">
        <v>116</v>
      </c>
      <c r="B16">
        <v>97</v>
      </c>
      <c r="C16">
        <v>63</v>
      </c>
    </row>
    <row r="17" spans="1:8" x14ac:dyDescent="0.25">
      <c r="A17" s="2" t="s">
        <v>119</v>
      </c>
      <c r="B17">
        <v>15</v>
      </c>
      <c r="C17">
        <v>15</v>
      </c>
    </row>
    <row r="18" spans="1:8" x14ac:dyDescent="0.25">
      <c r="A18" s="2" t="s">
        <v>111</v>
      </c>
    </row>
    <row r="19" spans="1:8" x14ac:dyDescent="0.25">
      <c r="A19" s="2" t="s">
        <v>115</v>
      </c>
      <c r="B19">
        <v>94</v>
      </c>
      <c r="C19">
        <v>94</v>
      </c>
    </row>
    <row r="20" spans="1:8" x14ac:dyDescent="0.25">
      <c r="A20" s="2" t="s">
        <v>130</v>
      </c>
      <c r="B20">
        <v>593</v>
      </c>
      <c r="C20">
        <v>475</v>
      </c>
    </row>
    <row r="22" spans="1:8" x14ac:dyDescent="0.25">
      <c r="F22" s="1" t="s">
        <v>129</v>
      </c>
      <c r="G22" t="s">
        <v>135</v>
      </c>
      <c r="H22" t="s">
        <v>136</v>
      </c>
    </row>
    <row r="23" spans="1:8" x14ac:dyDescent="0.25">
      <c r="F23" s="2" t="s">
        <v>120</v>
      </c>
      <c r="G23" s="16">
        <v>959.43086400000004</v>
      </c>
      <c r="H23" s="16">
        <v>457.48787299999998</v>
      </c>
    </row>
    <row r="24" spans="1:8" x14ac:dyDescent="0.25">
      <c r="F24" s="2" t="s">
        <v>121</v>
      </c>
      <c r="G24" s="16">
        <v>1953.4533220000001</v>
      </c>
      <c r="H24" s="16">
        <v>1464.0072379999999</v>
      </c>
    </row>
    <row r="25" spans="1:8" x14ac:dyDescent="0.25">
      <c r="F25" s="2" t="s">
        <v>95</v>
      </c>
      <c r="G25" s="16">
        <v>5254.2033190000002</v>
      </c>
      <c r="H25" s="16">
        <v>4044.0736459999998</v>
      </c>
    </row>
    <row r="26" spans="1:8" x14ac:dyDescent="0.25">
      <c r="F26" s="2" t="s">
        <v>117</v>
      </c>
      <c r="G26" s="16">
        <v>1913.53927862975</v>
      </c>
      <c r="H26" s="16">
        <v>1559.902728</v>
      </c>
    </row>
    <row r="27" spans="1:8" x14ac:dyDescent="0.25">
      <c r="F27" s="2" t="s">
        <v>118</v>
      </c>
      <c r="G27" s="16">
        <v>1128.1608819999999</v>
      </c>
      <c r="H27" s="16">
        <v>880.83</v>
      </c>
    </row>
    <row r="28" spans="1:8" x14ac:dyDescent="0.25">
      <c r="F28" s="2" t="s">
        <v>114</v>
      </c>
      <c r="G28" s="16">
        <v>1298.1652005000001</v>
      </c>
      <c r="H28" s="16">
        <v>519.26607960000001</v>
      </c>
    </row>
    <row r="29" spans="1:8" x14ac:dyDescent="0.25">
      <c r="F29" s="2" t="s">
        <v>113</v>
      </c>
      <c r="G29" s="16">
        <v>1245.36919464882</v>
      </c>
      <c r="H29" s="16">
        <v>1033.840453</v>
      </c>
    </row>
    <row r="30" spans="1:8" x14ac:dyDescent="0.25">
      <c r="F30" s="2" t="s">
        <v>108</v>
      </c>
      <c r="G30" s="16">
        <v>958.8</v>
      </c>
      <c r="H30" s="16">
        <v>797.14</v>
      </c>
    </row>
    <row r="31" spans="1:8" x14ac:dyDescent="0.25">
      <c r="F31" s="2" t="s">
        <v>112</v>
      </c>
      <c r="G31" s="16">
        <v>1312.4111618499999</v>
      </c>
      <c r="H31" s="16">
        <v>1092.579518</v>
      </c>
    </row>
    <row r="32" spans="1:8" x14ac:dyDescent="0.25">
      <c r="F32" s="2" t="s">
        <v>30</v>
      </c>
      <c r="G32" s="16">
        <v>1292.5776103399999</v>
      </c>
      <c r="H32" s="16">
        <v>1070.5328149239999</v>
      </c>
    </row>
    <row r="33" spans="6:8" x14ac:dyDescent="0.25">
      <c r="F33" s="2" t="s">
        <v>109</v>
      </c>
      <c r="G33" s="16">
        <v>1273.0753087058799</v>
      </c>
      <c r="H33" s="16">
        <v>1055.4144510000001</v>
      </c>
    </row>
    <row r="34" spans="6:8" x14ac:dyDescent="0.25">
      <c r="F34" s="2" t="s">
        <v>110</v>
      </c>
      <c r="G34" s="16">
        <v>1093.3688629999999</v>
      </c>
      <c r="H34" s="16">
        <v>910.62470499999995</v>
      </c>
    </row>
    <row r="35" spans="6:8" x14ac:dyDescent="0.25">
      <c r="F35" s="2" t="s">
        <v>116</v>
      </c>
      <c r="G35" s="16">
        <v>5470.8015566496697</v>
      </c>
      <c r="H35" s="16">
        <v>1955.51239259</v>
      </c>
    </row>
    <row r="36" spans="6:8" x14ac:dyDescent="0.25">
      <c r="F36" s="2" t="s">
        <v>119</v>
      </c>
      <c r="G36" s="16">
        <v>9626.2365348799995</v>
      </c>
      <c r="H36" s="16">
        <v>4650.5153259999997</v>
      </c>
    </row>
    <row r="37" spans="6:8" x14ac:dyDescent="0.25">
      <c r="F37" s="2" t="s">
        <v>111</v>
      </c>
      <c r="G37" s="16"/>
      <c r="H37" s="16"/>
    </row>
    <row r="38" spans="6:8" x14ac:dyDescent="0.25">
      <c r="F38" s="2" t="s">
        <v>115</v>
      </c>
      <c r="G38" s="16">
        <v>2530.738057</v>
      </c>
      <c r="H38" s="16">
        <v>2139.7155298100001</v>
      </c>
    </row>
    <row r="39" spans="6:8" x14ac:dyDescent="0.25">
      <c r="F39" s="2" t="s">
        <v>130</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workbookViewId="0">
      <selection activeCell="B18" sqref="B18:E20"/>
    </sheetView>
  </sheetViews>
  <sheetFormatPr defaultColWidth="8.85546875" defaultRowHeight="15" x14ac:dyDescent="0.25"/>
  <cols>
    <col min="1" max="1" width="20.140625" customWidth="1"/>
    <col min="2" max="2" width="19.42578125" customWidth="1"/>
    <col min="3" max="3" width="22.85546875" customWidth="1"/>
    <col min="4" max="4" width="32.7109375" customWidth="1"/>
    <col min="5" max="5" width="32.140625" customWidth="1"/>
  </cols>
  <sheetData>
    <row r="1" spans="1:5" ht="56.25" x14ac:dyDescent="0.25">
      <c r="A1" s="5" t="s">
        <v>4</v>
      </c>
      <c r="B1" s="5" t="s">
        <v>124</v>
      </c>
      <c r="C1" s="6" t="s">
        <v>123</v>
      </c>
      <c r="D1" s="6" t="s">
        <v>134</v>
      </c>
      <c r="E1" s="6" t="s">
        <v>133</v>
      </c>
    </row>
    <row r="2" spans="1:5" ht="18.75" x14ac:dyDescent="0.25">
      <c r="A2" s="3" t="s">
        <v>108</v>
      </c>
      <c r="B2" s="3">
        <v>40</v>
      </c>
      <c r="C2" s="4">
        <v>17</v>
      </c>
      <c r="D2" s="11">
        <f>958800000/1000000</f>
        <v>958.8</v>
      </c>
      <c r="E2" s="11">
        <f>797140000/1000000</f>
        <v>797.14</v>
      </c>
    </row>
    <row r="3" spans="1:5" ht="18.75" x14ac:dyDescent="0.25">
      <c r="A3" s="3" t="s">
        <v>109</v>
      </c>
      <c r="B3" s="3">
        <v>57</v>
      </c>
      <c r="C3" s="4">
        <v>53</v>
      </c>
      <c r="D3" s="11">
        <f>1273075308.70588/1000000</f>
        <v>1273.0753087058799</v>
      </c>
      <c r="E3" s="11">
        <f>1055414451/1000000</f>
        <v>1055.4144510000001</v>
      </c>
    </row>
    <row r="4" spans="1:5" ht="18.75" x14ac:dyDescent="0.25">
      <c r="A4" s="3" t="s">
        <v>30</v>
      </c>
      <c r="B4" s="3">
        <v>25</v>
      </c>
      <c r="C4" s="4">
        <v>24</v>
      </c>
      <c r="D4" s="11">
        <f>1292577610.34/1000000</f>
        <v>1292.5776103399999</v>
      </c>
      <c r="E4" s="11">
        <f>1070532814.924/1000000</f>
        <v>1070.5328149239999</v>
      </c>
    </row>
    <row r="5" spans="1:5" ht="18.75" x14ac:dyDescent="0.25">
      <c r="A5" s="3" t="s">
        <v>110</v>
      </c>
      <c r="B5" s="3">
        <v>29</v>
      </c>
      <c r="C5" s="4">
        <v>26</v>
      </c>
      <c r="D5" s="11">
        <f>1093368863/1000000</f>
        <v>1093.3688629999999</v>
      </c>
      <c r="E5" s="11">
        <f>910624705/1000000</f>
        <v>910.62470499999995</v>
      </c>
    </row>
    <row r="6" spans="1:5" ht="18.75" x14ac:dyDescent="0.25">
      <c r="A6" s="3" t="s">
        <v>111</v>
      </c>
      <c r="B6" s="12"/>
      <c r="C6" s="13"/>
      <c r="D6" s="14"/>
      <c r="E6" s="14"/>
    </row>
    <row r="7" spans="1:5" ht="18.75" x14ac:dyDescent="0.25">
      <c r="A7" s="3" t="s">
        <v>112</v>
      </c>
      <c r="B7" s="3">
        <v>45</v>
      </c>
      <c r="C7" s="4">
        <v>45</v>
      </c>
      <c r="D7" s="11">
        <f>1312411161.85/1000000</f>
        <v>1312.4111618499999</v>
      </c>
      <c r="E7" s="11">
        <f>1092579518/1000000</f>
        <v>1092.579518</v>
      </c>
    </row>
    <row r="8" spans="1:5" ht="18.75" x14ac:dyDescent="0.25">
      <c r="A8" s="3" t="s">
        <v>113</v>
      </c>
      <c r="B8" s="3">
        <v>35</v>
      </c>
      <c r="C8" s="4">
        <v>31</v>
      </c>
      <c r="D8" s="11">
        <f>1245369194.64882/1000000</f>
        <v>1245.36919464882</v>
      </c>
      <c r="E8" s="11">
        <f>1033840453/1000000</f>
        <v>1033.840453</v>
      </c>
    </row>
    <row r="9" spans="1:5" ht="18.75" x14ac:dyDescent="0.25">
      <c r="A9" s="3" t="s">
        <v>114</v>
      </c>
      <c r="B9" s="3">
        <v>28</v>
      </c>
      <c r="C9" s="4">
        <v>22</v>
      </c>
      <c r="D9" s="11">
        <f>1298165200.5/1000000</f>
        <v>1298.1652005000001</v>
      </c>
      <c r="E9" s="11">
        <f>519266079.6/1000000</f>
        <v>519.26607960000001</v>
      </c>
    </row>
    <row r="10" spans="1:5" ht="18.75" x14ac:dyDescent="0.25">
      <c r="A10" s="3" t="s">
        <v>115</v>
      </c>
      <c r="B10" s="3">
        <v>94</v>
      </c>
      <c r="C10" s="4">
        <v>94</v>
      </c>
      <c r="D10" s="11">
        <f>2530738057/1000000</f>
        <v>2530.738057</v>
      </c>
      <c r="E10" s="11">
        <f>2139715529.81/1000000</f>
        <v>2139.7155298100001</v>
      </c>
    </row>
    <row r="11" spans="1:5" ht="18.75" x14ac:dyDescent="0.25">
      <c r="A11" s="3" t="s">
        <v>116</v>
      </c>
      <c r="B11" s="3">
        <v>97</v>
      </c>
      <c r="C11" s="4">
        <v>63</v>
      </c>
      <c r="D11" s="11">
        <f>5470801556.64967/1000000</f>
        <v>5470.8015566496697</v>
      </c>
      <c r="E11" s="11">
        <f>1955512392.59/1000000</f>
        <v>1955.51239259</v>
      </c>
    </row>
    <row r="12" spans="1:5" ht="18.75" x14ac:dyDescent="0.25">
      <c r="A12" s="3" t="s">
        <v>121</v>
      </c>
      <c r="B12" s="3">
        <v>20</v>
      </c>
      <c r="C12" s="4">
        <v>20</v>
      </c>
      <c r="D12" s="11">
        <f>1953453322/1000000</f>
        <v>1953.4533220000001</v>
      </c>
      <c r="E12" s="11">
        <f>1464007238/1000000</f>
        <v>1464.0072379999999</v>
      </c>
    </row>
    <row r="13" spans="1:5" ht="18.75" x14ac:dyDescent="0.25">
      <c r="A13" s="3" t="s">
        <v>117</v>
      </c>
      <c r="B13" s="3">
        <v>59</v>
      </c>
      <c r="C13" s="4">
        <v>32</v>
      </c>
      <c r="D13" s="11">
        <f>1913539278.62975/1000000</f>
        <v>1913.53927862975</v>
      </c>
      <c r="E13" s="11">
        <f>1559902728/1000000</f>
        <v>1559.902728</v>
      </c>
    </row>
    <row r="14" spans="1:5" ht="18.75" x14ac:dyDescent="0.25">
      <c r="A14" s="3" t="s">
        <v>118</v>
      </c>
      <c r="B14" s="3">
        <v>28</v>
      </c>
      <c r="C14" s="4">
        <v>12</v>
      </c>
      <c r="D14" s="11">
        <f>1128160882/1000000</f>
        <v>1128.1608819999999</v>
      </c>
      <c r="E14" s="11">
        <f>880830000/1000000</f>
        <v>880.83</v>
      </c>
    </row>
    <row r="15" spans="1:5" ht="18.75" x14ac:dyDescent="0.25">
      <c r="A15" s="3" t="s">
        <v>95</v>
      </c>
      <c r="B15" s="3">
        <v>16</v>
      </c>
      <c r="C15" s="4">
        <v>16</v>
      </c>
      <c r="D15" s="11">
        <f>5254203319/1000000</f>
        <v>5254.2033190000002</v>
      </c>
      <c r="E15" s="11">
        <f>4044073646/1000000</f>
        <v>4044.0736459999998</v>
      </c>
    </row>
    <row r="16" spans="1:5" ht="18.75" x14ac:dyDescent="0.25">
      <c r="A16" s="3" t="s">
        <v>119</v>
      </c>
      <c r="B16" s="3">
        <v>15</v>
      </c>
      <c r="C16" s="4">
        <v>15</v>
      </c>
      <c r="D16" s="11">
        <f>9626236534.88/1000000</f>
        <v>9626.2365348799995</v>
      </c>
      <c r="E16" s="11">
        <f>4650515326/1000000</f>
        <v>4650.5153259999997</v>
      </c>
    </row>
    <row r="17" spans="1:5" ht="18.75" x14ac:dyDescent="0.25">
      <c r="A17" s="3" t="s">
        <v>120</v>
      </c>
      <c r="B17" s="3">
        <v>5</v>
      </c>
      <c r="C17" s="4">
        <v>5</v>
      </c>
      <c r="D17" s="11">
        <f>959430864/1000000</f>
        <v>959.43086400000004</v>
      </c>
      <c r="E17" s="11">
        <f>457487873/1000000</f>
        <v>457.48787299999998</v>
      </c>
    </row>
    <row r="18" spans="1:5" ht="18.75" x14ac:dyDescent="0.25">
      <c r="A18" s="8" t="s">
        <v>29</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PC 2024</vt:lpstr>
      <vt:lpstr>Centralizator 2023</vt:lpstr>
      <vt:lpstr>Sheet1Pivot chart 0</vt:lpstr>
      <vt:lpstr>Sheet9</vt:lpstr>
      <vt:lpstr>'Apeluri PC 2024'!Print_Area</vt:lpstr>
      <vt:lpstr>'Apeluri PC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1111</cp:lastModifiedBy>
  <cp:lastPrinted>2024-04-12T10:09:40Z</cp:lastPrinted>
  <dcterms:created xsi:type="dcterms:W3CDTF">2022-11-16T11:13:12Z</dcterms:created>
  <dcterms:modified xsi:type="dcterms:W3CDTF">2024-04-12T10:35:21Z</dcterms:modified>
</cp:coreProperties>
</file>