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43F30CF5-0116-4215-A2D2-58206CF988D8}" xr6:coauthVersionLast="47" xr6:coauthVersionMax="47" xr10:uidLastSave="{00000000-0000-0000-0000-000000000000}"/>
  <bookViews>
    <workbookView xWindow="-110" yWindow="-110" windowWidth="19420" windowHeight="11500" xr2:uid="{00000000-000D-0000-FFFF-FFFF00000000}"/>
  </bookViews>
  <sheets>
    <sheet name="C-1" sheetId="1" r:id="rId1"/>
    <sheet name="Sheet1" sheetId="2" r:id="rId2"/>
  </sheets>
  <definedNames>
    <definedName name="_xlnm.Print_Area" localSheetId="0">'C-1'!$A$1:$J$116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2" i="1" l="1"/>
  <c r="G81" i="1"/>
  <c r="G80" i="1"/>
  <c r="G79" i="1"/>
  <c r="G78" i="1"/>
  <c r="G77" i="1"/>
  <c r="G90" i="1"/>
  <c r="G89" i="1"/>
  <c r="G88" i="1"/>
  <c r="G87" i="1"/>
  <c r="G86" i="1"/>
  <c r="G85" i="1"/>
  <c r="H90" i="1"/>
  <c r="H89" i="1"/>
  <c r="H88" i="1"/>
  <c r="H87" i="1"/>
  <c r="H86" i="1"/>
  <c r="H85" i="1"/>
  <c r="G52" i="1"/>
  <c r="G53" i="1"/>
  <c r="G95" i="1" l="1"/>
  <c r="G29" i="1"/>
  <c r="C75" i="1"/>
  <c r="G31" i="1" l="1"/>
  <c r="G30" i="1"/>
  <c r="G51" i="1" l="1"/>
  <c r="G43" i="1"/>
  <c r="C108" i="1" l="1"/>
  <c r="G44" i="1"/>
  <c r="G42" i="1"/>
  <c r="G41" i="1"/>
  <c r="G40" i="1"/>
  <c r="G25" i="1"/>
  <c r="G60" i="1"/>
  <c r="G59" i="1"/>
  <c r="G58" i="1"/>
  <c r="G57" i="1"/>
  <c r="G56" i="1"/>
  <c r="G24" i="1"/>
  <c r="G23" i="1"/>
  <c r="G22" i="1"/>
  <c r="G18" i="1"/>
  <c r="G16" i="1"/>
  <c r="G15" i="1"/>
  <c r="G14" i="1"/>
  <c r="G17" i="1"/>
  <c r="C101" i="1" l="1"/>
  <c r="C55" i="1" l="1"/>
  <c r="C21" i="1" l="1"/>
  <c r="C34" i="1" l="1"/>
  <c r="C62" i="1"/>
  <c r="C38" i="1" l="1"/>
  <c r="C68" i="1" l="1"/>
  <c r="C97" i="1"/>
  <c r="C13" i="1"/>
  <c r="C28" i="1" l="1"/>
  <c r="C12" i="1" s="1"/>
  <c r="C96" i="1" l="1"/>
  <c r="C10" i="1" l="1"/>
</calcChain>
</file>

<file path=xl/sharedStrings.xml><?xml version="1.0" encoding="utf-8"?>
<sst xmlns="http://schemas.openxmlformats.org/spreadsheetml/2006/main" count="165" uniqueCount="146">
  <si>
    <t>Punctaj maxim</t>
  </si>
  <si>
    <t>GHIDUL SOLICITANTULUI - ANEXA ETF</t>
  </si>
  <si>
    <t xml:space="preserve">OBIECTIVUL DE POLITICA 2 - PRIORITATEA DE INTERVENŢIE 3 - OBIECTIVUL DE POLITICĂ 2.1.A </t>
  </si>
  <si>
    <t>CREŞTEREA EFICIENŢEI ENERGETICE ÎN RÂNDUL CLĂDIRILOR REZIDENŢIALE</t>
  </si>
  <si>
    <t>Grila de evaluare tehnică şi financiară</t>
  </si>
  <si>
    <t>Nr. crt.
/subcrt</t>
  </si>
  <si>
    <t>Numărul gospodăriilor cu o clasificare a performanței energetice mai bună</t>
  </si>
  <si>
    <t>PUNCTAJ OBŢINUT (acordat de fiecare evaluator )</t>
  </si>
  <si>
    <t>CEREREA DE FINANȚARE NR. .........................................../ COD SMIS ...............................
SOLICITANT ...............................
CLĂDIREA (1/2/3/... . str. ........ nr. ......... bl. ............. scară: ....  ap. .... )
AMPLASAMENT: Localitatea București, Sectorul .... / Județul Ilfov,  Orașul ................. - CF nr. ................. emisă de ....................</t>
  </si>
  <si>
    <r>
      <t xml:space="preserve">CRITERIU/SUBCRITERIU
</t>
    </r>
    <r>
      <rPr>
        <b/>
        <i/>
        <sz val="10"/>
        <color theme="1"/>
        <rFont val="Calibri"/>
        <family val="2"/>
        <scheme val="minor"/>
      </rPr>
      <t>(se punctează cu zero dacă criteriul nu este îndeplinit sau este doar enunțat fără a fi documentat)</t>
    </r>
  </si>
  <si>
    <r>
      <t>Consumul anual specific de energie pentru incalzire (kwh/ m</t>
    </r>
    <r>
      <rPr>
        <b/>
        <vertAlign val="superscript"/>
        <sz val="10"/>
        <rFont val="Calibri"/>
        <family val="2"/>
        <scheme val="minor"/>
      </rPr>
      <t>2</t>
    </r>
    <r>
      <rPr>
        <b/>
        <sz val="10"/>
        <rFont val="Calibri"/>
        <family val="2"/>
        <scheme val="minor"/>
      </rPr>
      <t>, an)</t>
    </r>
  </si>
  <si>
    <t>Stadiul lucrarilor</t>
  </si>
  <si>
    <r>
      <t xml:space="preserve">Stadiul Documentația tehnico-economică:
</t>
    </r>
    <r>
      <rPr>
        <i/>
        <sz val="10"/>
        <rFont val="Calibri"/>
        <family val="2"/>
        <scheme val="minor"/>
      </rPr>
      <t>(se punctează stadiul cel mai avansat pe baza documentelor anexate la Cererea de finanțare)</t>
    </r>
  </si>
  <si>
    <t>Punctarea subcriteriului se face prin selectarea unei singure ipoteze și a punctajului aferent acesteia</t>
  </si>
  <si>
    <t>1.1</t>
  </si>
  <si>
    <t>1.2</t>
  </si>
  <si>
    <t>1.3</t>
  </si>
  <si>
    <t>1.4</t>
  </si>
  <si>
    <t>1.5</t>
  </si>
  <si>
    <t>1.6</t>
  </si>
  <si>
    <t>Punctajul criteriului este cumulativ</t>
  </si>
  <si>
    <t>2.</t>
  </si>
  <si>
    <t>Punctajul este cumulativ</t>
  </si>
  <si>
    <t>CONTRIBUȚIA PROIECTULUI LA REALIZAREA OBIECTIVELOR SPECIFICE</t>
  </si>
  <si>
    <t>TOTAL PUNCTAJ OBŢINUT (punctaj minim pentru selectarea proiectului = 50)</t>
  </si>
  <si>
    <t>EFICIENȚA UTILIZĂRII FONDURILOR EUROPENE</t>
  </si>
  <si>
    <r>
      <t xml:space="preserve">MATURITATEA PROIECTULUI 
</t>
    </r>
    <r>
      <rPr>
        <i/>
        <sz val="10"/>
        <rFont val="Calibri"/>
        <family val="2"/>
        <scheme val="minor"/>
      </rPr>
      <t>(stadiul de realizare a documentațiilor tehnice sau proiecte incepute)</t>
    </r>
  </si>
  <si>
    <t>4.</t>
  </si>
  <si>
    <t>3</t>
  </si>
  <si>
    <t>3.1.</t>
  </si>
  <si>
    <t>CALITATEA  PROIECTULUI si capacitatea de implementare a Solicitantului</t>
  </si>
  <si>
    <t>5</t>
  </si>
  <si>
    <t>5.1.</t>
  </si>
  <si>
    <t>5.2.</t>
  </si>
  <si>
    <t xml:space="preserve">CONTRIBUTIA PROIECTULUI LA TEME ORIZONTALE PRIN PROMOVAREA UNOR MASURI SUPLIMENTARE FATA DE CELE OBLIGATORII </t>
  </si>
  <si>
    <t>1.7</t>
  </si>
  <si>
    <t>NOTE/OBSERVATII ADRBI</t>
  </si>
  <si>
    <t xml:space="preserve">1.5.1. Ponderea locatarilor aflați în sărăcie energetică </t>
  </si>
  <si>
    <t>Punctajele obtinute la 1.5.1 si 1.5.2 sunt cumulative</t>
  </si>
  <si>
    <t>1.8</t>
  </si>
  <si>
    <t>4.1</t>
  </si>
  <si>
    <t>4.2</t>
  </si>
  <si>
    <t>Subcriteriile 4.1. șI 4.2  NU se cumuleaza</t>
  </si>
  <si>
    <t xml:space="preserve">Solicitantul are o strategie clară pentru implementarea proiectului, există o echipa de proiect dedicata cu o repartizare a sarcinilor, proceduri şi un calendar adecvat al implementarii?  </t>
  </si>
  <si>
    <t>a. Solicitantul prezintă Autorizația de construire si PT</t>
  </si>
  <si>
    <t>* cu excepția investițiilor care vizează instalarea de stații de alimentare/ reîncărcare electrică</t>
  </si>
  <si>
    <t>Impactul social</t>
  </si>
  <si>
    <t>Sursa de consum energetic</t>
  </si>
  <si>
    <t>5.3.</t>
  </si>
  <si>
    <t>Prin proiect, pentru cladire sunt prevazute măsuri de eficientizare energetică ce conduc la îndeplinirea indicatorilor de program (reducerea consumului anual de energie primara este minimum 40%)</t>
  </si>
  <si>
    <t xml:space="preserve">Prin proiect, pentru cladire se propune instalarea unui sistem propriu de producție a energiei termice/ electrice dintr-o sursa regenerabila  pentru consum propriu al clădirii rezidențiale </t>
  </si>
  <si>
    <t>b. Proiectul prevede achizitii verzi pentru cladire</t>
  </si>
  <si>
    <t>c. Proiectul prevede implicarea  persoanelor vârstnice sau cu dizabilităţi  în calitate de angajaţi/colaboratori/voluntari la nivelul cladirii</t>
  </si>
  <si>
    <t>d.Proiectul prevede, prin solutiile tehnice propuse, integrarea principiilor LEVELS la nivelul cladirii</t>
  </si>
  <si>
    <t>Punctajul la nivel de proiect este  media aritmetica a punctajelor aferete fiecarei cladiri</t>
  </si>
  <si>
    <t>Punctarea subcriteriului se face prin utilizarea unei formule de interpolare liniara intre limitele de 0,66 euro/kWh/an si 1 euro/kWh/an cost investițional pe kWh economisit într-un an (CI) la nivel de clădire, iar pentru valoarea situată sub 0,66 euro/kWh clădirea va primi maximum de puncte aferent criteriului</t>
  </si>
  <si>
    <t>Punctajul la nivel de proiect este media aritmetică a punctajelor aferente fiecărei clădiri</t>
  </si>
  <si>
    <t>3.2</t>
  </si>
  <si>
    <t>3.3.</t>
  </si>
  <si>
    <r>
      <t xml:space="preserve">Ca urmare a realizării investiției, măsurile implementate conduc la </t>
    </r>
    <r>
      <rPr>
        <b/>
        <sz val="9"/>
        <color rgb="FF000000"/>
        <rFont val="Calibri"/>
        <family val="2"/>
        <scheme val="minor"/>
      </rPr>
      <t>un cost investițional pe kWh economisit într-un an (CI) de: CI = valoare totală a componentei (euro)/economia de energie primară rezultată pe parcursul unui an ca urmare a implementarii investiției (kwh)</t>
    </r>
    <r>
      <rPr>
        <sz val="8"/>
        <color rgb="FF000000"/>
        <rFont val="Calibri"/>
        <family val="2"/>
        <scheme val="minor"/>
      </rPr>
      <t> </t>
    </r>
  </si>
  <si>
    <r>
      <t>Reducerea anuală a emisiilor cu efect de seră, echivalent CO</t>
    </r>
    <r>
      <rPr>
        <b/>
        <vertAlign val="subscript"/>
        <sz val="10"/>
        <rFont val="Calibri"/>
        <family val="2"/>
        <scheme val="minor"/>
      </rPr>
      <t>2</t>
    </r>
    <r>
      <rPr>
        <b/>
        <sz val="10"/>
        <rFont val="Calibri"/>
        <family val="2"/>
        <scheme val="minor"/>
      </rPr>
      <t xml:space="preserve"> (to CO</t>
    </r>
    <r>
      <rPr>
        <b/>
        <vertAlign val="subscript"/>
        <sz val="10"/>
        <rFont val="Calibri"/>
        <family val="2"/>
        <scheme val="minor"/>
      </rPr>
      <t>2</t>
    </r>
    <r>
      <rPr>
        <b/>
        <sz val="10"/>
        <rFont val="Calibri"/>
        <family val="2"/>
        <scheme val="minor"/>
      </rPr>
      <t>/ an)</t>
    </r>
  </si>
  <si>
    <t xml:space="preserve">Ponderea gospodăriilor din clădirea vizată de intervenție  racordate la sistemul centralizat de termoficare </t>
  </si>
  <si>
    <t>Punctajul la nivel de proiect este media aritmetică a punctajelor aferente fiecărei clădiri.</t>
  </si>
  <si>
    <t>Punctajul se acordă la nivel de proiect</t>
  </si>
  <si>
    <t>Contributia privata (a asociației de proprietari)  la cofinantarea cladirii din cadrul proiectului</t>
  </si>
  <si>
    <t>Prin proiect, pentru cladire sunt prevazute măsuri de intervenție ce conduc la un consumul anual specific de energie pentru încălzire de pâna la 60 kWh/mp,an</t>
  </si>
  <si>
    <t>Municipiul București</t>
  </si>
  <si>
    <t>Ilfov</t>
  </si>
  <si>
    <t xml:space="preserve">Nivelul de renovare energetică propus </t>
  </si>
  <si>
    <t>Punctarea subcriteriului se face prin utilizarea unei formule de interpolare liniara. Pentru valori ale reducerii mai mici de 30% proiectul este neeligibil, pentru reducere cu 30% punctajul este 0 (ZERO) iar pentru reduceri mai mari de 50% se acorda 10 puncte. Intre 30% si 50% se aplica formula</t>
  </si>
  <si>
    <t xml:space="preserve">b. Solicitantul prezintă documentatia tehnico-economică minimă solicitată prin Ghid pentru faza DALI
</t>
  </si>
  <si>
    <t>d. Solicitantul prezinta Contractul de execuție a lucrărilor fără clauză suspensivă si Ordin de începere a lucrărilor dar lucrările nu sunt începute.</t>
  </si>
  <si>
    <t>e. Solicitantul prezintă Contractul de execuție a lucrărilor (cu clauză suspensivă) sau Acord cadru pentru lucrări.</t>
  </si>
  <si>
    <t>Solicitantul identifică şi detaliază posibilele riscuri în implementarea proiectului iar mecanismele de gestionare sunt clar definite si corespunzătoare. Obiectivele proiectului sunt clare şi pot fi atinse în perspectiva realizării proiectului. Activitățile proiectului sunt clar identificate şi detaliate şi strâns corelate în cadrul calendarului de realizare, cu atribuțiile membrilor echipei de proiect şi cu planificarea achizițiilor publice. Planificarea activităților  este logică şi fezabilă din perspectiva realizării acesteia. Rezultatele proiectului sunt corelate cu activitățile şi țintele stabilite şi sunt fezabile. Rezultatele sunt formulate în termeni cuantificabili, măsurabili şi verificabili. Planul de monitorizare a proiectului propus in cadrul CF este corelat cu planificarea activităților</t>
  </si>
  <si>
    <t>Punctajul este la nivel de proiect pentru subcriteriile 5.1 și 5.2. Punctajul aferent subcriteriului 5.3 este media aritmetică a punctajelor aferente fiecărei clădiri.</t>
  </si>
  <si>
    <t>Măsurile de intervenție conduc la reducerea emisiilor anuale de gaze cu efect de seră în atmosferă,  echivalent to CO2/an (reducerea emisiilor este minimum 30 %)</t>
  </si>
  <si>
    <t>Punctarea subcriteriului se face prin utilizarea unei formule de interpolare liniara intre limitele de 10 și 60% pondere a locatarilor aflați în sărăcie energetică, iar pentru procentele de peste 60% pondere clădirea va primi maximum de puncte aferent subcriteriului</t>
  </si>
  <si>
    <t>1.5.2. Cladirea vizata prin proiect este localizată într-o zona marginalizata (conform Atlas Banca Mondială și/ sau strategii dezvoltare urbană integrată/ strategii de dezvoltare/ strategii tematice).</t>
  </si>
  <si>
    <t>a. Proiectul este complementar cu alte proiecte realizate de solicitant și care vizează: îmbunătățirea eficienței energetice, crearea/extinderea spații verzi, regenerare urbană, mobilitate urbană (zone pietonale, piste de biciclete etc).</t>
  </si>
  <si>
    <t>b. Proiectul este complementar cu alte proiecte realizate de solicitant și care vizează producerea energiei din surse regenerabile de energie.</t>
  </si>
  <si>
    <t xml:space="preserve">Contribuția publică la valoarea cheltuielilor eligibile </t>
  </si>
  <si>
    <t>c. Solicitantul prezinta Ordin de începere și a efectuat lucrări de baza (minim 10% din valoarea investiției de bază - capitolul 4 din Devizul General)</t>
  </si>
  <si>
    <t>Valorile obținute se rotunjesc la două zecimale</t>
  </si>
  <si>
    <t>Punctarea subcriteriului se face prin utilizarea unei formule de interpolare liniara între limitele de 50 și 60% reducere pentru fiecare clădire . Pentru valori mai mici 50kwh/mp/an aferente consumului anual specific de energie pentru încălzire cladirea va primi maximum de puncte aferent subcriteriului</t>
  </si>
  <si>
    <t xml:space="preserve">a. Solutia propusa promoveaza principiul "Nature Based solutions - NBS" sau alte masuri suplimentare fata de cele minim obligatorii identificate in analiza DNSH </t>
  </si>
  <si>
    <t>Formule aplicabile</t>
  </si>
  <si>
    <t>Ce/unde se verifică?</t>
  </si>
  <si>
    <t>Observații</t>
  </si>
  <si>
    <r>
      <rPr>
        <sz val="9"/>
        <rFont val="Calibri"/>
        <family val="2"/>
        <scheme val="minor"/>
      </rPr>
      <t>p=((procentul propus-procentul min)*(punctaj max-punctaj min))/(procentul max-procentul min),</t>
    </r>
    <r>
      <rPr>
        <i/>
        <sz val="9"/>
        <rFont val="Calibri"/>
        <family val="2"/>
        <scheme val="minor"/>
      </rPr>
      <t xml:space="preserve">
 EX:p=((60-40)*(10-0)/(60-40))</t>
    </r>
  </si>
  <si>
    <r>
      <rPr>
        <sz val="9"/>
        <rFont val="Calibri"/>
        <family val="2"/>
        <scheme val="minor"/>
      </rPr>
      <t>p=((procentul propus-procentul min)*(punctaj max-punctaj min))/(procentul max-procentul min)</t>
    </r>
    <r>
      <rPr>
        <i/>
        <sz val="9"/>
        <rFont val="Calibri"/>
        <family val="2"/>
        <scheme val="minor"/>
      </rPr>
      <t>Ex:p=((50-30)(10-0)/ (50-30))</t>
    </r>
  </si>
  <si>
    <t>P=((procentul max-procentul propus)*(punctaj max-punctaj min))/(procentul max-procentul min)
Ex:p=((60-50)(5-0)/ (60-50))</t>
  </si>
  <si>
    <r>
      <rPr>
        <sz val="9"/>
        <rFont val="Calibri"/>
        <family val="2"/>
        <scheme val="minor"/>
      </rPr>
      <t>p=((valoare propusa-valoare min)*(punctaj max-punctaj min))/(val max-val min)</t>
    </r>
    <r>
      <rPr>
        <i/>
        <sz val="9"/>
        <rFont val="Calibri"/>
        <family val="2"/>
        <scheme val="minor"/>
      </rPr>
      <t xml:space="preserve">
Ex:p=((90-30)*5/(90-30))</t>
    </r>
  </si>
  <si>
    <r>
      <rPr>
        <sz val="9"/>
        <color theme="1"/>
        <rFont val="Calibri"/>
        <family val="2"/>
        <scheme val="minor"/>
      </rPr>
      <t>p=((valoare propusa-valoare min)*(punctaj max-punctaj min))/(val max-val min)</t>
    </r>
    <r>
      <rPr>
        <sz val="10"/>
        <color theme="1"/>
        <rFont val="Calibri"/>
        <family val="2"/>
        <scheme val="minor"/>
      </rPr>
      <t xml:space="preserve">
</t>
    </r>
    <r>
      <rPr>
        <sz val="9"/>
        <color theme="1"/>
        <rFont val="Calibri"/>
        <family val="2"/>
        <scheme val="minor"/>
      </rPr>
      <t>Ex:p=((80-40)*(4-0)/(80-40))</t>
    </r>
  </si>
  <si>
    <t>IF(B35&gt;0;"DA";"NU")</t>
  </si>
  <si>
    <t>Punctaj obținut 
Evaluator 1</t>
  </si>
  <si>
    <t>Punctaj obținut
Evaluator N</t>
  </si>
  <si>
    <t>Medie punctaj</t>
  </si>
  <si>
    <t>DA</t>
  </si>
  <si>
    <t>NU</t>
  </si>
  <si>
    <t>IF(B36&gt;0;"DA";"NU")</t>
  </si>
  <si>
    <t>IF(C47&gt;0;"DA";"NU")</t>
  </si>
  <si>
    <t>IF(C46&gt;0;"DA";"NU")</t>
  </si>
  <si>
    <t xml:space="preserve">Se verifică formularul cererii de finanțare secțiunea Principii orizontale, documentația tehnico-economică depusă sau documentul separat întocmit în vederea demonstrării respectării principiului DNSH. </t>
  </si>
  <si>
    <t>Se verifică formularul cererii de finanțare secțiunea Principii orizontale, documentația tehnico-economică depusă.</t>
  </si>
  <si>
    <t>0.66</t>
  </si>
  <si>
    <t xml:space="preserve">Se verifică: formularul cererii de finanțare, fise de post, cv-urile aferente echipei de implementare. </t>
  </si>
  <si>
    <t>Se verifică: formularul cererii de finanțare, Planul de monitorizare.</t>
  </si>
  <si>
    <t>p=("Rmax" – "Rproiect")("Pmax")/(("Rmax" −"Rmin" ))  ""=  (1−0,66)*5/(1−0,66) = 5(puncte).</t>
  </si>
  <si>
    <t>Se verifică: dacă informațiile rezultate din Cererea de finanțare, Documentația tehnico-economică depusă, raportul de audit energetic, Anexa 4. Indicatori suplimentari specifici sunt corelate și conduc la prioritizarea proiectelor care aduc cea mai mare contribuție la îndeplinirea obiectivului priorității de creștere a eficienței energetice în clădirile rezidențiale și realizarea obiectivului specific al PR BI în conformitate cu art.73 din Regulamentul (UE) nr.1060/2021 (alin.2 lit.a).</t>
  </si>
  <si>
    <t>Se verifică: dacă informațiile rezultate din Cererea de finanțare, Documentația tehnico-economică depusă, raportul de audit energetic, Anexa 4. Indicatori suplimentari specifici, Contractul de mandat, Hotararea AGAP, sunt corelate și conduc la prioritizarea proiectelor care aduc cea mai mare contribuție la îndeplinirea obiectivului priorității de creștere a eficienței energetice în clădirile rezidențiale și realizarea obiectivului specific al PR BI în conformitate cu art.73 din Regulamentul (UE) nr.1060/2021 (alin.2 lit.a).</t>
  </si>
  <si>
    <t>Se verifică: dacă informațiile rezultate din Documentația tehnico-economică , sunt corelate cu informațiile menționate în cererea de finanțare și dacă proiectul este complementar cu alte proiecte finanțate din surse proprii sau alte programe/ fonduri în vederea prioritizării acestor proiecte  in scopul reducerii de emisii GES pentru  îndeplinirea obiectivului specific al PR BI în conformitate cu art.73 din Regulamentul (UE) nr.1060/2021 (alin.2 lit.a).</t>
  </si>
  <si>
    <t>Se verifică: dacă informațiile rezultate din Documentația tehnico-economică depusă sunt corelate cu informațiile menționate în cererea de finanțare și dacă sunt propuse măsuri suplimentare față de cerințele legale obligatorii pentru abordarea temelor orizontale, în vederea respectării Regulamentului (UE) nr. 1060/2021 art.73 (alin.(1), alin.(2) lit. e, j) și a obligațiilor legale naționale și comunitare în vederea asigurării dezvoltăriiarea durabileă, egalitățiiatea de şanse, gen, nediscriminăriiarea, accesibilității pentru persoanele cu dizabilități și  protecțiaei mediului.</t>
  </si>
  <si>
    <t>Se verifică formularul cererii de finanțare secțiunea descrierea investiției, documentația tehnico-economică depusă.</t>
  </si>
  <si>
    <t>Se verifică: formularul cererii de finanțare, Contracte de angajament pentru a dovedi calitatea de voluntar în cadrul activităților proiectului încheiat cu Solicitantul, Contract de angajare încheiat cu Solicitantul, colaborator în cadrul unor servicii/lucrări/livrare de bunuri contractate de solicitant privind implicarea persoanelor vârstnice sau cu dizabilităţi în calitate de angajaţi/colaboratori/voluntari în cadrul proiectului la nivelul unei clădiri-obiect al finanțării. De asemenea, se verifică orice document depus de solicitant care dovedește că persoana care are calitatea de voluntar/colaborator/angajat face parte din categoria persoanelor vârstnice sau cu dizabilităţi.</t>
  </si>
  <si>
    <t xml:space="preserve">Se  verifică: formularul cererii de finanțare, Declarația unică,Hotarârea Asociației de proprietari, Contractul de Mandat. HCL aprobare proiect în cazul proiectelor începute, în vederea prioritizării proiectelor care prezintă cel mai bun raport între contribuția pe care o aduc la realizarea obiectivelor specific ale PR și alocarea necesară din resursele PR BI, pentru conformarea cu art.73 (alin. 2 lit.c)  din Regulamentul (UE) nr. 1060/2021. </t>
  </si>
  <si>
    <t>Se verifică stadiul documentației tehnico-economice acordându-se prioritate la finanțare proiectelor prezintă Autorizația de construire și PT.</t>
  </si>
  <si>
    <t>Se verifică stadiul lucrărilor acordându-se prioritate la finanțare proiectelor care la data depunerii au contractul de execuție lucrări deja atribuit după 01.01.2021, ordin de începere și s-au efectuat lucrări de baza de minim 10% din valoarea investiției de bază - capitolul 4 din Devizul General.</t>
  </si>
  <si>
    <t>Se verifică: calitatea cererii de finanțare, a documentelor anexă, calitatea documentației tehnico-economice; identificarea riscurilor și a mecanisme de gestionare; capacitatea operațională a solicitantului etc. astfel încât să fie selectate cu prioritate proiectele care demonstrează eficiența investiției, planificarea, redactarea și prezentarea rezultatului într-un mod coerent și realist si capacitatea operațională a solicitantului, în vederea respectării Regulamentului (UE) nr. 1060/2021 art.73 (alin.(2) lit. a).</t>
  </si>
  <si>
    <t>Se verifică: formularul cererii de finanțare, Lista de echipamente și/sau lucrări și/sau servicii cu încadrarea acestora pe secțiunea de cheltuieli eligibile /ne-eligibile (Anexa 9), Devizul general al obiectivului de investiție, tabelul centralizator privind justificarea costurilor.</t>
  </si>
  <si>
    <t>Pentru punctarea criteriiilor și subcriteriilor se pot lua în calcul și alte documente depuse de solicitant dacă acestea demostrează sau răspund anumitor cerințe specificate în prezenta grila și/sau în ghidul solicitantului.</t>
  </si>
  <si>
    <t>exemplu de calcul: pentru o cladire la care reducerea consumului anual de energie primara este minimum 50% punctajul obținuț este 5</t>
  </si>
  <si>
    <t>exemplu de calcul: pentru o cladire la care reducerea emisiilor CO2 este de 31 % punctajul obținuț este 0,5</t>
  </si>
  <si>
    <t>Punctarea subcriteriului se face prin utilizarea unei formule de interpolare liniară aplicată la clădiri cu mai mult de 30 de gospodării și maxim 90 de gospodării. Clădirile cu un număr mai mare de 90 de gospodării vor fi punctate cu maximul de puncte aferent subcriteriului, clădirile cu un număr mai mic de 30 de gospodării vor fi punctate cu 0.</t>
  </si>
  <si>
    <t>exemplu de calcul: pentru o cladire la care  Ponderea gospodăriilor  racordate la sistemul centralizat de termoficare este de 70 % punctajul obținuț este 3</t>
  </si>
  <si>
    <t>exemplu de calcul: pentru o cladire la care  Ponderea gospodăriilor  racordate la sistemul centralizat de termoficare este de 40 % punctajul obținuț este 0</t>
  </si>
  <si>
    <r>
      <rPr>
        <b/>
        <i/>
        <sz val="8"/>
        <color rgb="FF0070C0"/>
        <rFont val="Calibri"/>
        <family val="2"/>
        <scheme val="minor"/>
      </rPr>
      <t>Punctarea cu 0 - zero a subcriteriul 5.3 conduce automat la respingerea proiectului.</t>
    </r>
    <r>
      <rPr>
        <i/>
        <sz val="8"/>
        <color rgb="FF0070C0"/>
        <rFont val="Calibri"/>
        <family val="2"/>
        <scheme val="minor"/>
      </rPr>
      <t xml:space="preserve">
Punctajul criteriului este cumulativ.</t>
    </r>
  </si>
  <si>
    <t>Contributia privata la valoarea cheltuielilor eligibile este mai mare de 0%</t>
  </si>
  <si>
    <t>Punctarea subcriteriului se face prin utilizarea unei formule de interpolare liniara intre limitele 0% și 25%,  (crește cu câte 1 punct pentru fiecare 5%, maxim 5 puncte)</t>
  </si>
  <si>
    <t>Cheltuielile au fost corect încadrate în categoria celor eligibile sau neeligibile, iar pragurile pentru anumite cheltuieli au fost respectate conform Ghidului solicitantului. Bugetul este complet şi corelat cu activitățile prevăzute, cu resursele materiale implicate în realizarea proiectului, cu rezultatele anticipate, cu calendarul de realizare şi cu planificarea achizițiilor publice. Bugetul este corelat cu devizul general al obiectivului de investiție. Lista de echipamente și/sau lucrări și/sau servicii cu încadrarea acestora pe secțiunea de cheltuieli eligibile/ ne-eligibile, inclusiv încadrarea in tipul de activitate A, B, C, alte activități.  (Anexa 10), este corelată cu costurile cuprinse în cadrul liniilor bugetare. Toate elementele cuprinse in lista de lucrări/ servicii/echipamente sunt clar identificate și detaliate. Achiziționarea lucrărilor/ serviciilor/ echipamentelor prevăzute în proiect este necesară și oportună, conform obiectivelor proiectului. Costurile sunt realiste și justificate (corect estimate), suficiente şi necesare pentru implementarea proiectului (solicitantul prezintă minim 3 oferte de preț, etc)</t>
  </si>
  <si>
    <r>
      <rPr>
        <sz val="9"/>
        <rFont val="Calibri"/>
        <family val="2"/>
        <scheme val="minor"/>
      </rPr>
      <t>p=((valoare obținută-valoare min)*(punctaj max-punctaj min))/(val max-val min)</t>
    </r>
    <r>
      <rPr>
        <i/>
        <sz val="9"/>
        <rFont val="Calibri"/>
        <family val="2"/>
        <scheme val="minor"/>
      </rPr>
      <t xml:space="preserve">
Ex:p=((60-10)*(9-0)/(60-10))</t>
    </r>
  </si>
  <si>
    <t xml:space="preserve">Punctarea subcriteriului se face prin utilizarea unei formule de interpolare liniara intre limitele de 40 si 60% reducere pentru fiecare clădire. Daca reducerea depaseste 60%, cladirea va fi punctata cu maximum de puncte aferent subcriteriului. </t>
  </si>
  <si>
    <t xml:space="preserve">Se verifică: dacă informațiile rezultate din  cererea de finanțarea referitoare la zona marginalizată identificată și documentul care definește ca marginalizat respectivul areal, documente relevante: „Atlasul Zonelor Urbane Marginalizate” – Banca Mondială,; strategii integrate de dezvoltare urbană aprobate prin hotărâre de consiliu general/ local (după caz), sunt corelate și conduc la prioritizarea proiectelor care aduc cea mai mare contribuție la îndeplinirea obiectivului priorității de creștere a eficienței energetice în clădirile rezidențiale și realizarea obiectivului specific al PR BI în conformitate cu art.73 din Regulamentul (UE) nr.1060/2021 (alin.2 lit.a).
Punctarea subcriteriului se face prin utilizarea unei formule de interpolare liniara intre limitele de 10 și 60% pondere a gospodăriilor aflate în sărăcie energetică. </t>
  </si>
  <si>
    <t>exemplu de calcul: pentru o cladire cu 60 de gospodării punctajul obținut este 2,5</t>
  </si>
  <si>
    <t>exemplu de calcul: pentru o cladire cu 30 de gospodării punctajul obținut este 0</t>
  </si>
  <si>
    <t>exemplu de calcul: pentru o cladire la care  Ponderea gospodăriilor aflate în sărăcie energetică este de 11 % punctajul obținut este 0,18</t>
  </si>
  <si>
    <t>exemplu de calcul: pentru o cladire la care  ponderea gospodăriilor aflate în sărăcie energetică este de 60 % punctajul obținut este 9</t>
  </si>
  <si>
    <t>Ponderea gospodăriilor racordate la sistemul centralizat de termoficare din clădirea vizată de intervenție.                       
Punctarea subcriteriului se face prin utilizarea unei formule de interpolare liniara intre limitele de 40 si 80% pondere a gospodăriilor din fiecare clădire racordate  la sistemul centralizat de termoficare, iar pentru procentele de peste 80% pondere cladirea va primi maximum de puncte aferent subcriteriului</t>
  </si>
  <si>
    <t>Complementaritatea cu alte investiții propuse/realizate de solicitant prin PRBI 2021-2027/alte surse, programe de finanțare, in scopul reducerii de emisii GES</t>
  </si>
  <si>
    <t>Contribuția publică la valoarea cheltuielilor eligibile este mai mare de 2% pentru proiectele din județul Ilfov și mai mare de 7% pentru proiectele din Municipiul București, până la 27% pentru Municipiul București și 22% pentru județul Ilfov.</t>
  </si>
  <si>
    <t xml:space="preserve">Punctarea subcriteriului se face prin utilizarea unei formule de interpolare liniara intre limitele 2% și până la 22% pentru județul Ilfov și  între limitele 7% și 27% pentru Municipiul București. </t>
  </si>
  <si>
    <t>y = (x - x₁) * (y₂ - y₁) / (x₂ - x₁) ₁, unde y (punctajul primit) se determina , X valoarea contributiei beneficiarului, x1,x2 val minime si maxime ale contributiei, y1 si y2  valorile min si max ale punctajului. Limita minima a punctajului este 0, limita maxima a punctajului este 5. Contributia pentru care nu se primeste punctaj este 0, contributia maxima (pt care primeste punctaj MAXIM este 25%)</t>
  </si>
  <si>
    <t>pt 25%</t>
  </si>
  <si>
    <t>pt 20%</t>
  </si>
  <si>
    <t>pt 10%</t>
  </si>
  <si>
    <t>pt 5%</t>
  </si>
  <si>
    <t>pt.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</si>
</sst>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Red]0.00"/>
    <numFmt numFmtId="165" formatCode="#,##0;[Red]#,##0"/>
  </numFmts>
  <fonts count="67" x14ac:knownFonts="1">
    <font>
      <sz val="11"/>
      <color theme="1"/>
      <name val="Calibri"/>
      <family val="2"/>
      <scheme val="minor"/>
    </font>
    <font>
      <sz val="11"/>
      <color theme="1"/>
      <name val="Calibri"/>
      <family val="2"/>
      <charset val="238"/>
      <scheme val="minor"/>
    </font>
    <font>
      <sz val="10"/>
      <color theme="1"/>
      <name val="Candara"/>
      <family val="2"/>
    </font>
    <font>
      <b/>
      <sz val="10"/>
      <color theme="1"/>
      <name val="Candara"/>
      <family val="2"/>
    </font>
    <font>
      <b/>
      <sz val="11"/>
      <color theme="1"/>
      <name val="Candara"/>
      <family val="2"/>
    </font>
    <font>
      <sz val="11"/>
      <color theme="1"/>
      <name val="Candara"/>
      <family val="2"/>
    </font>
    <font>
      <i/>
      <sz val="10"/>
      <color theme="1"/>
      <name val="Candara"/>
      <family val="2"/>
    </font>
    <font>
      <i/>
      <sz val="9"/>
      <color theme="1"/>
      <name val="Candara"/>
      <family val="2"/>
    </font>
    <font>
      <sz val="12"/>
      <color theme="1"/>
      <name val="Candara"/>
      <family val="2"/>
    </font>
    <font>
      <sz val="10"/>
      <color rgb="FFFF0000"/>
      <name val="Candara"/>
      <family val="2"/>
    </font>
    <font>
      <sz val="10"/>
      <name val="Candara"/>
      <family val="2"/>
    </font>
    <font>
      <sz val="9"/>
      <color rgb="FFFF0000"/>
      <name val="Candara"/>
      <family val="2"/>
    </font>
    <font>
      <sz val="9"/>
      <name val="Candara"/>
      <family val="2"/>
    </font>
    <font>
      <sz val="9"/>
      <name val="Candara"/>
      <family val="2"/>
      <charset val="238"/>
    </font>
    <font>
      <b/>
      <sz val="13"/>
      <color theme="1"/>
      <name val="Calibri"/>
      <family val="2"/>
      <scheme val="minor"/>
    </font>
    <font>
      <sz val="13"/>
      <color theme="1"/>
      <name val="Calibri"/>
      <family val="2"/>
      <scheme val="minor"/>
    </font>
    <font>
      <b/>
      <sz val="11"/>
      <color theme="1"/>
      <name val="Calibri"/>
      <family val="2"/>
      <scheme val="minor"/>
    </font>
    <font>
      <b/>
      <i/>
      <sz val="10"/>
      <color theme="1"/>
      <name val="Calibri"/>
      <family val="2"/>
      <scheme val="minor"/>
    </font>
    <font>
      <b/>
      <i/>
      <sz val="11"/>
      <color theme="1"/>
      <name val="Calibri"/>
      <family val="2"/>
      <scheme val="minor"/>
    </font>
    <font>
      <i/>
      <sz val="11"/>
      <color theme="1"/>
      <name val="Calibri"/>
      <family val="2"/>
      <scheme val="minor"/>
    </font>
    <font>
      <b/>
      <sz val="10"/>
      <color theme="1"/>
      <name val="Calibri"/>
      <family val="2"/>
      <scheme val="minor"/>
    </font>
    <font>
      <sz val="9"/>
      <name val="Calibri"/>
      <family val="2"/>
      <scheme val="minor"/>
    </font>
    <font>
      <sz val="9"/>
      <color rgb="FFFF0000"/>
      <name val="Calibri"/>
      <family val="2"/>
      <scheme val="minor"/>
    </font>
    <font>
      <i/>
      <sz val="9"/>
      <name val="Calibri"/>
      <family val="2"/>
      <scheme val="minor"/>
    </font>
    <font>
      <b/>
      <sz val="10"/>
      <name val="Calibri"/>
      <family val="2"/>
      <scheme val="minor"/>
    </font>
    <font>
      <i/>
      <sz val="10"/>
      <name val="Calibri"/>
      <family val="2"/>
      <scheme val="minor"/>
    </font>
    <font>
      <b/>
      <sz val="9"/>
      <name val="Calibri"/>
      <family val="2"/>
      <scheme val="minor"/>
    </font>
    <font>
      <sz val="9"/>
      <color theme="1"/>
      <name val="Calibri"/>
      <family val="2"/>
      <scheme val="minor"/>
    </font>
    <font>
      <b/>
      <sz val="9"/>
      <color theme="1"/>
      <name val="Calibri"/>
      <family val="2"/>
      <scheme val="minor"/>
    </font>
    <font>
      <b/>
      <vertAlign val="subscript"/>
      <sz val="10"/>
      <name val="Calibri"/>
      <family val="2"/>
      <scheme val="minor"/>
    </font>
    <font>
      <b/>
      <vertAlign val="superscript"/>
      <sz val="10"/>
      <name val="Calibri"/>
      <family val="2"/>
      <scheme val="minor"/>
    </font>
    <font>
      <b/>
      <sz val="12"/>
      <color theme="1"/>
      <name val="Calibri"/>
      <family val="2"/>
    </font>
    <font>
      <sz val="11"/>
      <color theme="1"/>
      <name val="Calibri"/>
      <family val="2"/>
    </font>
    <font>
      <i/>
      <sz val="12"/>
      <color theme="1"/>
      <name val="Calibri"/>
      <family val="2"/>
    </font>
    <font>
      <i/>
      <sz val="11"/>
      <color theme="1"/>
      <name val="Calibri"/>
      <family val="2"/>
    </font>
    <font>
      <sz val="12"/>
      <color theme="1"/>
      <name val="Calibri"/>
      <family val="2"/>
    </font>
    <font>
      <b/>
      <sz val="10"/>
      <name val="Calibri"/>
      <family val="2"/>
      <charset val="238"/>
      <scheme val="minor"/>
    </font>
    <font>
      <b/>
      <sz val="10"/>
      <name val="Candara"/>
      <family val="2"/>
      <charset val="238"/>
    </font>
    <font>
      <b/>
      <sz val="10"/>
      <color theme="1"/>
      <name val="Calibri"/>
      <family val="2"/>
      <charset val="238"/>
      <scheme val="minor"/>
    </font>
    <font>
      <b/>
      <sz val="9"/>
      <color theme="1"/>
      <name val="Calibri"/>
      <family val="2"/>
      <charset val="238"/>
      <scheme val="minor"/>
    </font>
    <font>
      <i/>
      <sz val="8"/>
      <name val="Calibri"/>
      <family val="2"/>
      <scheme val="minor"/>
    </font>
    <font>
      <b/>
      <sz val="10"/>
      <name val="Candara"/>
      <family val="2"/>
    </font>
    <font>
      <b/>
      <sz val="11"/>
      <color rgb="FFFF0000"/>
      <name val="Calibri"/>
      <family val="2"/>
      <scheme val="minor"/>
    </font>
    <font>
      <sz val="9"/>
      <color rgb="FF00B0F0"/>
      <name val="Calibri"/>
      <family val="2"/>
      <scheme val="minor"/>
    </font>
    <font>
      <sz val="10"/>
      <color theme="1"/>
      <name val="Calibri"/>
      <family val="2"/>
      <scheme val="minor"/>
    </font>
    <font>
      <sz val="10"/>
      <name val="Calibri"/>
      <family val="2"/>
      <scheme val="minor"/>
    </font>
    <font>
      <b/>
      <sz val="11"/>
      <name val="Calibri"/>
      <family val="2"/>
      <scheme val="minor"/>
    </font>
    <font>
      <sz val="10"/>
      <color rgb="FFFF0000"/>
      <name val="Calibri"/>
      <family val="2"/>
      <scheme val="minor"/>
    </font>
    <font>
      <i/>
      <sz val="9"/>
      <color rgb="FF0070C0"/>
      <name val="Candara"/>
      <family val="2"/>
    </font>
    <font>
      <i/>
      <sz val="9"/>
      <color rgb="FF0070C0"/>
      <name val="Calibri"/>
      <family val="2"/>
      <scheme val="minor"/>
    </font>
    <font>
      <sz val="8"/>
      <name val="Calibri"/>
      <family val="2"/>
      <scheme val="minor"/>
    </font>
    <font>
      <sz val="11"/>
      <name val="Calibri"/>
      <family val="2"/>
      <scheme val="minor"/>
    </font>
    <font>
      <sz val="10"/>
      <color theme="1"/>
      <name val="Calibri"/>
      <family val="2"/>
    </font>
    <font>
      <b/>
      <sz val="9"/>
      <color rgb="FF000000"/>
      <name val="Calibri"/>
      <family val="2"/>
      <scheme val="minor"/>
    </font>
    <font>
      <sz val="8"/>
      <color rgb="FF000000"/>
      <name val="Calibri"/>
      <family val="2"/>
      <scheme val="minor"/>
    </font>
    <font>
      <i/>
      <sz val="9"/>
      <color rgb="FF4472C4"/>
      <name val="Calibri"/>
      <family val="2"/>
      <scheme val="minor"/>
    </font>
    <font>
      <i/>
      <sz val="9"/>
      <color theme="4"/>
      <name val="Candara"/>
      <family val="2"/>
    </font>
    <font>
      <i/>
      <sz val="9"/>
      <color theme="4"/>
      <name val="Calibri"/>
      <family val="2"/>
      <scheme val="minor"/>
    </font>
    <font>
      <sz val="12"/>
      <color rgb="FF27344C"/>
      <name val="Calibri"/>
      <family val="2"/>
      <scheme val="minor"/>
    </font>
    <font>
      <b/>
      <sz val="9"/>
      <name val="Candara"/>
      <family val="2"/>
    </font>
    <font>
      <b/>
      <sz val="11"/>
      <color theme="1"/>
      <name val="Calibri"/>
      <family val="2"/>
    </font>
    <font>
      <sz val="9"/>
      <color theme="1"/>
      <name val="Calibri"/>
      <family val="2"/>
    </font>
    <font>
      <b/>
      <sz val="9"/>
      <color theme="1"/>
      <name val="Calibri"/>
      <family val="2"/>
    </font>
    <font>
      <sz val="10"/>
      <name val="Calibri"/>
      <family val="2"/>
    </font>
    <font>
      <sz val="11"/>
      <color theme="1"/>
      <name val="Calibri"/>
      <family val="2"/>
      <scheme val="minor"/>
    </font>
    <font>
      <i/>
      <sz val="8"/>
      <color rgb="FF0070C0"/>
      <name val="Calibri"/>
      <family val="2"/>
      <scheme val="minor"/>
    </font>
    <font>
      <b/>
      <i/>
      <sz val="8"/>
      <color rgb="FF0070C0"/>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0000"/>
        <bgColor indexed="64"/>
      </patternFill>
    </fill>
    <fill>
      <patternFill patternType="solid">
        <fgColor rgb="FFFFFFFF"/>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auto="1"/>
      </right>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thin">
        <color auto="1"/>
      </right>
      <top/>
      <bottom/>
      <diagonal/>
    </border>
    <border>
      <left style="thin">
        <color auto="1"/>
      </left>
      <right style="thin">
        <color auto="1"/>
      </right>
      <top/>
      <bottom/>
      <diagonal/>
    </border>
    <border>
      <left/>
      <right style="thin">
        <color auto="1"/>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right style="thin">
        <color indexed="64"/>
      </right>
      <top style="medium">
        <color indexed="64"/>
      </top>
      <bottom style="thin">
        <color indexed="64"/>
      </bottom>
      <diagonal/>
    </border>
    <border>
      <left/>
      <right/>
      <top style="thin">
        <color auto="1"/>
      </top>
      <bottom style="thin">
        <color indexed="64"/>
      </bottom>
      <diagonal/>
    </border>
    <border>
      <left/>
      <right/>
      <top/>
      <bottom style="thin">
        <color indexed="64"/>
      </bottom>
      <diagonal/>
    </border>
    <border>
      <left style="thin">
        <color auto="1"/>
      </left>
      <right/>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thin">
        <color auto="1"/>
      </top>
      <bottom/>
      <diagonal/>
    </border>
    <border>
      <left style="thin">
        <color auto="1"/>
      </left>
      <right/>
      <top/>
      <bottom style="medium">
        <color indexed="64"/>
      </bottom>
      <diagonal/>
    </border>
    <border>
      <left style="thin">
        <color auto="1"/>
      </left>
      <right/>
      <top style="thin">
        <color auto="1"/>
      </top>
      <bottom/>
      <diagonal/>
    </border>
    <border>
      <left/>
      <right/>
      <top/>
      <bottom style="medium">
        <color indexed="64"/>
      </bottom>
      <diagonal/>
    </border>
    <border>
      <left style="thin">
        <color indexed="64"/>
      </left>
      <right/>
      <top style="medium">
        <color indexed="64"/>
      </top>
      <bottom/>
      <diagonal/>
    </border>
    <border>
      <left style="thin">
        <color auto="1"/>
      </left>
      <right/>
      <top style="medium">
        <color indexed="64"/>
      </top>
      <bottom style="medium">
        <color indexed="64"/>
      </bottom>
      <diagonal/>
    </border>
    <border>
      <left style="thin">
        <color auto="1"/>
      </left>
      <right/>
      <top/>
      <bottom style="thin">
        <color auto="1"/>
      </bottom>
      <diagonal/>
    </border>
    <border>
      <left style="thin">
        <color auto="1"/>
      </left>
      <right/>
      <top style="medium">
        <color indexed="64"/>
      </top>
      <bottom style="thin">
        <color indexed="64"/>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right style="thin">
        <color auto="1"/>
      </right>
      <top style="thin">
        <color auto="1"/>
      </top>
      <bottom style="thin">
        <color auto="1"/>
      </bottom>
      <diagonal/>
    </border>
  </borders>
  <cellStyleXfs count="3">
    <xf numFmtId="0" fontId="0" fillId="0" borderId="0"/>
    <xf numFmtId="0" fontId="1" fillId="0" borderId="0"/>
    <xf numFmtId="0" fontId="64" fillId="0" borderId="0"/>
  </cellStyleXfs>
  <cellXfs count="304">
    <xf numFmtId="0" fontId="0" fillId="0" borderId="0" xfId="0"/>
    <xf numFmtId="0" fontId="2" fillId="0" borderId="0" xfId="0" applyFont="1"/>
    <xf numFmtId="0" fontId="3" fillId="0" borderId="0" xfId="0" applyFont="1"/>
    <xf numFmtId="0" fontId="4" fillId="0" borderId="0" xfId="0" applyFont="1"/>
    <xf numFmtId="0" fontId="6" fillId="0" borderId="0" xfId="0" applyFont="1"/>
    <xf numFmtId="0" fontId="4" fillId="0" borderId="0" xfId="0" applyFont="1" applyBorder="1" applyAlignment="1">
      <alignment horizontal="center"/>
    </xf>
    <xf numFmtId="0" fontId="8" fillId="0" borderId="0" xfId="0" applyFont="1" applyAlignment="1">
      <alignment horizontal="center"/>
    </xf>
    <xf numFmtId="0" fontId="9" fillId="3" borderId="0" xfId="0" applyFont="1" applyFill="1"/>
    <xf numFmtId="0" fontId="5" fillId="0" borderId="0" xfId="0" applyFont="1"/>
    <xf numFmtId="0" fontId="9" fillId="0" borderId="0" xfId="0" applyFont="1"/>
    <xf numFmtId="0" fontId="11" fillId="0" borderId="0" xfId="0" applyFont="1" applyAlignment="1">
      <alignment horizontal="center"/>
    </xf>
    <xf numFmtId="0" fontId="11" fillId="0" borderId="0" xfId="0" applyFont="1"/>
    <xf numFmtId="0" fontId="11" fillId="0" borderId="0" xfId="0" applyFont="1" applyAlignment="1">
      <alignment wrapText="1"/>
    </xf>
    <xf numFmtId="0" fontId="12" fillId="0" borderId="0" xfId="0" applyFont="1"/>
    <xf numFmtId="0" fontId="13" fillId="0" borderId="0" xfId="0" applyFont="1"/>
    <xf numFmtId="0" fontId="3" fillId="0" borderId="0" xfId="0" applyFont="1" applyAlignment="1">
      <alignment horizontal="center"/>
    </xf>
    <xf numFmtId="0" fontId="6" fillId="0" borderId="0" xfId="0" applyFont="1" applyAlignment="1">
      <alignment horizontal="center"/>
    </xf>
    <xf numFmtId="0" fontId="9" fillId="0" borderId="0" xfId="0" applyFont="1" applyAlignment="1">
      <alignment horizontal="center"/>
    </xf>
    <xf numFmtId="0" fontId="2" fillId="0" borderId="0" xfId="0" applyFont="1" applyAlignment="1">
      <alignment horizontal="center"/>
    </xf>
    <xf numFmtId="0" fontId="2" fillId="0" borderId="0" xfId="0" applyFont="1" applyAlignment="1">
      <alignment horizontal="center" vertical="center"/>
    </xf>
    <xf numFmtId="0" fontId="7" fillId="0" borderId="0" xfId="0" applyFont="1" applyAlignment="1">
      <alignment wrapText="1"/>
    </xf>
    <xf numFmtId="0" fontId="2" fillId="0" borderId="0" xfId="0" applyFont="1" applyAlignment="1">
      <alignment wrapText="1"/>
    </xf>
    <xf numFmtId="0" fontId="2" fillId="0" borderId="0" xfId="0" applyFont="1" applyAlignment="1">
      <alignment horizontal="center"/>
    </xf>
    <xf numFmtId="0" fontId="16" fillId="5" borderId="14" xfId="0" applyFont="1" applyFill="1" applyBorder="1" applyAlignment="1">
      <alignment horizontal="center" vertical="center" wrapText="1"/>
    </xf>
    <xf numFmtId="0" fontId="16" fillId="5" borderId="15" xfId="0" applyFont="1" applyFill="1" applyBorder="1" applyAlignment="1">
      <alignment horizontal="center" vertical="center" wrapText="1"/>
    </xf>
    <xf numFmtId="0" fontId="21" fillId="0" borderId="1" xfId="0" applyFont="1" applyFill="1" applyBorder="1" applyAlignment="1">
      <alignment horizontal="left" vertical="top" wrapText="1"/>
    </xf>
    <xf numFmtId="0" fontId="21" fillId="3" borderId="1" xfId="0" applyFont="1" applyFill="1" applyBorder="1" applyAlignment="1">
      <alignment horizontal="left" vertical="top" wrapText="1"/>
    </xf>
    <xf numFmtId="0" fontId="31" fillId="0" borderId="0" xfId="0" applyFont="1" applyAlignment="1">
      <alignment horizontal="center"/>
    </xf>
    <xf numFmtId="0" fontId="33" fillId="0" borderId="0" xfId="0" applyFont="1" applyAlignment="1">
      <alignment horizontal="center"/>
    </xf>
    <xf numFmtId="0" fontId="35" fillId="0" borderId="0" xfId="0" applyFont="1" applyAlignment="1">
      <alignment horizontal="center"/>
    </xf>
    <xf numFmtId="1" fontId="21" fillId="0" borderId="1" xfId="0" applyNumberFormat="1" applyFont="1" applyFill="1" applyBorder="1" applyAlignment="1">
      <alignment horizontal="center" vertical="center"/>
    </xf>
    <xf numFmtId="0" fontId="0" fillId="0" borderId="10" xfId="0" applyBorder="1" applyAlignment="1">
      <alignment horizontal="center" vertical="center"/>
    </xf>
    <xf numFmtId="0" fontId="0" fillId="0" borderId="21" xfId="0" applyBorder="1" applyAlignment="1">
      <alignment horizontal="center" vertical="center"/>
    </xf>
    <xf numFmtId="0" fontId="16" fillId="2" borderId="18" xfId="0" applyFont="1" applyFill="1" applyBorder="1" applyAlignment="1">
      <alignment horizontal="center" vertical="center" wrapText="1"/>
    </xf>
    <xf numFmtId="49" fontId="21" fillId="0" borderId="10" xfId="0" applyNumberFormat="1" applyFont="1" applyFill="1" applyBorder="1" applyAlignment="1">
      <alignment horizontal="center" vertical="center" wrapText="1"/>
    </xf>
    <xf numFmtId="49" fontId="21" fillId="0" borderId="21" xfId="0" applyNumberFormat="1" applyFont="1" applyFill="1" applyBorder="1" applyAlignment="1">
      <alignment horizontal="center" vertical="center" wrapText="1"/>
    </xf>
    <xf numFmtId="49" fontId="21" fillId="0" borderId="11" xfId="0" applyNumberFormat="1" applyFont="1" applyFill="1" applyBorder="1" applyAlignment="1">
      <alignment horizontal="center" vertical="center" wrapText="1"/>
    </xf>
    <xf numFmtId="49" fontId="21" fillId="0" borderId="6" xfId="0" applyNumberFormat="1" applyFont="1" applyFill="1" applyBorder="1" applyAlignment="1">
      <alignment horizontal="center" vertical="center" wrapText="1"/>
    </xf>
    <xf numFmtId="49" fontId="21" fillId="0" borderId="16" xfId="0" applyNumberFormat="1" applyFont="1" applyFill="1" applyBorder="1" applyAlignment="1">
      <alignment horizontal="center" vertical="center" wrapText="1"/>
    </xf>
    <xf numFmtId="49" fontId="0" fillId="0" borderId="27" xfId="0" applyNumberFormat="1" applyBorder="1" applyAlignment="1">
      <alignment horizontal="center" vertical="center" wrapText="1"/>
    </xf>
    <xf numFmtId="49" fontId="0" fillId="0" borderId="28" xfId="0" applyNumberFormat="1" applyBorder="1" applyAlignment="1">
      <alignment horizontal="center" vertical="center" wrapText="1"/>
    </xf>
    <xf numFmtId="0" fontId="23" fillId="3" borderId="1" xfId="0" applyFont="1" applyFill="1" applyBorder="1" applyAlignment="1">
      <alignment horizontal="left" vertical="top" wrapText="1"/>
    </xf>
    <xf numFmtId="0" fontId="13" fillId="6" borderId="0" xfId="0" applyFont="1" applyFill="1"/>
    <xf numFmtId="49" fontId="0" fillId="3" borderId="28" xfId="0" applyNumberFormat="1" applyFill="1" applyBorder="1" applyAlignment="1">
      <alignment horizontal="center" vertical="center" wrapText="1"/>
    </xf>
    <xf numFmtId="0" fontId="13" fillId="3" borderId="0" xfId="0" applyFont="1" applyFill="1"/>
    <xf numFmtId="0" fontId="21" fillId="0" borderId="1" xfId="0" applyFont="1" applyBorder="1" applyAlignment="1">
      <alignment vertical="center" wrapText="1"/>
    </xf>
    <xf numFmtId="0" fontId="24" fillId="2" borderId="14" xfId="0" applyFont="1" applyFill="1" applyBorder="1" applyAlignment="1">
      <alignment horizontal="center" vertical="center"/>
    </xf>
    <xf numFmtId="0" fontId="24" fillId="2" borderId="22" xfId="0" applyFont="1" applyFill="1" applyBorder="1" applyAlignment="1">
      <alignment horizontal="left" vertical="top" wrapText="1"/>
    </xf>
    <xf numFmtId="49" fontId="20" fillId="2" borderId="14" xfId="0" applyNumberFormat="1" applyFont="1" applyFill="1" applyBorder="1" applyAlignment="1">
      <alignment horizontal="center" vertical="center"/>
    </xf>
    <xf numFmtId="49" fontId="24" fillId="4" borderId="10" xfId="0" applyNumberFormat="1" applyFont="1" applyFill="1" applyBorder="1" applyAlignment="1">
      <alignment horizontal="center" vertical="center"/>
    </xf>
    <xf numFmtId="0" fontId="24" fillId="4" borderId="17" xfId="0" applyFont="1" applyFill="1" applyBorder="1" applyAlignment="1">
      <alignment horizontal="justify" vertical="center" wrapText="1"/>
    </xf>
    <xf numFmtId="0" fontId="26" fillId="4" borderId="1" xfId="0" applyFont="1" applyFill="1" applyBorder="1" applyAlignment="1">
      <alignment horizontal="left" vertical="top" wrapText="1"/>
    </xf>
    <xf numFmtId="2" fontId="21" fillId="3" borderId="1" xfId="0" applyNumberFormat="1" applyFont="1" applyFill="1" applyBorder="1" applyAlignment="1">
      <alignment vertical="center" wrapText="1"/>
    </xf>
    <xf numFmtId="1" fontId="21" fillId="3" borderId="1" xfId="0" applyNumberFormat="1" applyFont="1" applyFill="1" applyBorder="1" applyAlignment="1">
      <alignment horizontal="center" vertical="center" wrapText="1"/>
    </xf>
    <xf numFmtId="1" fontId="21" fillId="3" borderId="1" xfId="0" applyNumberFormat="1" applyFont="1" applyFill="1" applyBorder="1" applyAlignment="1">
      <alignment horizontal="center" vertical="center"/>
    </xf>
    <xf numFmtId="49" fontId="0" fillId="3" borderId="1" xfId="0" applyNumberFormat="1" applyFill="1" applyBorder="1" applyAlignment="1">
      <alignment horizontal="center" vertical="center" wrapText="1"/>
    </xf>
    <xf numFmtId="0" fontId="0" fillId="0" borderId="16" xfId="0" applyBorder="1" applyAlignment="1">
      <alignment horizontal="center" vertical="center"/>
    </xf>
    <xf numFmtId="0" fontId="16" fillId="2" borderId="29" xfId="0" applyFont="1" applyFill="1" applyBorder="1" applyAlignment="1">
      <alignment horizontal="center" vertical="center" wrapText="1"/>
    </xf>
    <xf numFmtId="2" fontId="27" fillId="3" borderId="1" xfId="0" applyNumberFormat="1" applyFont="1" applyFill="1" applyBorder="1" applyAlignment="1">
      <alignment vertical="center" wrapText="1"/>
    </xf>
    <xf numFmtId="0" fontId="41" fillId="2" borderId="12" xfId="0" applyFont="1" applyFill="1" applyBorder="1" applyAlignment="1">
      <alignment horizontal="left" vertical="top" wrapText="1"/>
    </xf>
    <xf numFmtId="1" fontId="24" fillId="2" borderId="1" xfId="0" applyNumberFormat="1" applyFont="1" applyFill="1" applyBorder="1" applyAlignment="1">
      <alignment horizontal="center" vertical="center" wrapText="1"/>
    </xf>
    <xf numFmtId="49" fontId="16" fillId="4" borderId="1" xfId="0" applyNumberFormat="1" applyFont="1" applyFill="1" applyBorder="1" applyAlignment="1">
      <alignment horizontal="center" vertical="center" wrapText="1"/>
    </xf>
    <xf numFmtId="0" fontId="21" fillId="0" borderId="14" xfId="0" applyFont="1" applyFill="1" applyBorder="1" applyAlignment="1">
      <alignment horizontal="center" vertical="center"/>
    </xf>
    <xf numFmtId="0" fontId="12" fillId="0" borderId="5" xfId="0" applyFont="1" applyBorder="1"/>
    <xf numFmtId="0" fontId="24" fillId="2" borderId="22" xfId="0" applyFont="1" applyFill="1" applyBorder="1" applyAlignment="1">
      <alignment horizontal="justify" vertical="center" wrapText="1"/>
    </xf>
    <xf numFmtId="0" fontId="13" fillId="0" borderId="0" xfId="0" applyFont="1"/>
    <xf numFmtId="49" fontId="0" fillId="0" borderId="28" xfId="0" applyNumberFormat="1" applyBorder="1" applyAlignment="1">
      <alignment horizontal="center" vertical="center" wrapText="1"/>
    </xf>
    <xf numFmtId="49" fontId="0" fillId="0" borderId="24" xfId="0" applyNumberFormat="1" applyBorder="1" applyAlignment="1">
      <alignment horizontal="center" vertical="center" wrapText="1"/>
    </xf>
    <xf numFmtId="1" fontId="22" fillId="0" borderId="1" xfId="0" applyNumberFormat="1" applyFont="1" applyFill="1" applyBorder="1" applyAlignment="1">
      <alignment horizontal="center" vertical="center" wrapText="1"/>
    </xf>
    <xf numFmtId="0" fontId="13" fillId="7" borderId="0" xfId="0" applyFont="1" applyFill="1"/>
    <xf numFmtId="0" fontId="44" fillId="0" borderId="0" xfId="0" applyNumberFormat="1" applyFont="1" applyAlignment="1">
      <alignment horizontal="left" wrapText="1"/>
    </xf>
    <xf numFmtId="0" fontId="45" fillId="0" borderId="0" xfId="0" applyNumberFormat="1" applyFont="1" applyAlignment="1">
      <alignment horizontal="left" wrapText="1"/>
    </xf>
    <xf numFmtId="0" fontId="45" fillId="0" borderId="0" xfId="0" applyNumberFormat="1" applyFont="1" applyAlignment="1">
      <alignment wrapText="1"/>
    </xf>
    <xf numFmtId="0" fontId="45" fillId="0" borderId="0" xfId="0" applyNumberFormat="1" applyFont="1" applyAlignment="1">
      <alignment horizontal="center" wrapText="1"/>
    </xf>
    <xf numFmtId="49" fontId="37" fillId="0" borderId="0" xfId="0" applyNumberFormat="1" applyFont="1" applyFill="1"/>
    <xf numFmtId="1" fontId="21" fillId="0" borderId="25" xfId="0" applyNumberFormat="1" applyFont="1" applyFill="1" applyBorder="1" applyAlignment="1">
      <alignment horizontal="center" vertical="center" wrapText="1"/>
    </xf>
    <xf numFmtId="1" fontId="26" fillId="4" borderId="1" xfId="0" applyNumberFormat="1" applyFont="1" applyFill="1" applyBorder="1" applyAlignment="1">
      <alignment horizontal="center" vertical="center" wrapText="1"/>
    </xf>
    <xf numFmtId="1" fontId="21" fillId="0" borderId="1" xfId="0" applyNumberFormat="1" applyFont="1" applyFill="1" applyBorder="1" applyAlignment="1">
      <alignment horizontal="center" vertical="center" wrapText="1"/>
    </xf>
    <xf numFmtId="2" fontId="26" fillId="4" borderId="1" xfId="0" applyNumberFormat="1" applyFont="1" applyFill="1" applyBorder="1" applyAlignment="1">
      <alignment horizontal="left" vertical="top" wrapText="1"/>
    </xf>
    <xf numFmtId="2" fontId="21" fillId="0" borderId="1" xfId="0" applyNumberFormat="1" applyFont="1" applyFill="1" applyBorder="1" applyAlignment="1">
      <alignment horizontal="left" vertical="top" wrapText="1"/>
    </xf>
    <xf numFmtId="49" fontId="24" fillId="4" borderId="24" xfId="0" applyNumberFormat="1" applyFont="1" applyFill="1" applyBorder="1" applyAlignment="1">
      <alignment horizontal="center" vertical="center" wrapText="1"/>
    </xf>
    <xf numFmtId="0" fontId="47" fillId="0" borderId="0" xfId="0" applyNumberFormat="1" applyFont="1" applyAlignment="1">
      <alignment wrapText="1"/>
    </xf>
    <xf numFmtId="0" fontId="47" fillId="0" borderId="0" xfId="0" applyNumberFormat="1" applyFont="1" applyBorder="1" applyAlignment="1">
      <alignment wrapText="1"/>
    </xf>
    <xf numFmtId="0" fontId="45" fillId="0" borderId="0" xfId="0" applyNumberFormat="1" applyFont="1" applyBorder="1" applyAlignment="1">
      <alignment horizontal="center" wrapText="1"/>
    </xf>
    <xf numFmtId="0" fontId="44" fillId="0" borderId="0" xfId="0" applyNumberFormat="1" applyFont="1" applyAlignment="1">
      <alignment wrapText="1"/>
    </xf>
    <xf numFmtId="0" fontId="44" fillId="0" borderId="0" xfId="0" applyNumberFormat="1" applyFont="1" applyAlignment="1">
      <alignment horizontal="center" wrapText="1"/>
    </xf>
    <xf numFmtId="0" fontId="27" fillId="0" borderId="0" xfId="0" applyNumberFormat="1" applyFont="1" applyAlignment="1">
      <alignment wrapText="1"/>
    </xf>
    <xf numFmtId="0" fontId="48" fillId="0" borderId="0" xfId="0" applyFont="1" applyAlignment="1">
      <alignment wrapText="1"/>
    </xf>
    <xf numFmtId="2" fontId="49" fillId="0" borderId="17" xfId="0" applyNumberFormat="1" applyFont="1" applyFill="1" applyBorder="1" applyAlignment="1">
      <alignment horizontal="left" vertical="top" wrapText="1"/>
    </xf>
    <xf numFmtId="0" fontId="49" fillId="0" borderId="2" xfId="0" applyFont="1" applyFill="1" applyBorder="1" applyAlignment="1">
      <alignment horizontal="left" vertical="center" wrapText="1"/>
    </xf>
    <xf numFmtId="2" fontId="49" fillId="0" borderId="1" xfId="0" applyNumberFormat="1" applyFont="1" applyFill="1" applyBorder="1" applyAlignment="1">
      <alignment horizontal="left" vertical="top" wrapText="1"/>
    </xf>
    <xf numFmtId="0" fontId="49" fillId="3" borderId="1" xfId="0" applyFont="1" applyFill="1" applyBorder="1" applyAlignment="1">
      <alignment horizontal="left" vertical="top" wrapText="1"/>
    </xf>
    <xf numFmtId="2" fontId="49" fillId="0" borderId="7" xfId="0" applyNumberFormat="1" applyFont="1" applyFill="1" applyBorder="1" applyAlignment="1">
      <alignment horizontal="left" vertical="top" wrapText="1"/>
    </xf>
    <xf numFmtId="2" fontId="26" fillId="0" borderId="13" xfId="0" applyNumberFormat="1" applyFont="1" applyFill="1" applyBorder="1" applyAlignment="1">
      <alignment horizontal="center" vertical="center"/>
    </xf>
    <xf numFmtId="2" fontId="26" fillId="0" borderId="16" xfId="0" applyNumberFormat="1" applyFont="1" applyFill="1" applyBorder="1" applyAlignment="1">
      <alignment horizontal="center" vertical="center"/>
    </xf>
    <xf numFmtId="49" fontId="20" fillId="2" borderId="28" xfId="0" applyNumberFormat="1" applyFont="1" applyFill="1" applyBorder="1" applyAlignment="1">
      <alignment horizontal="center" vertical="center" wrapText="1"/>
    </xf>
    <xf numFmtId="49" fontId="24" fillId="2" borderId="24" xfId="0" applyNumberFormat="1" applyFont="1" applyFill="1" applyBorder="1" applyAlignment="1">
      <alignment horizontal="center" vertical="center" wrapText="1"/>
    </xf>
    <xf numFmtId="2" fontId="24" fillId="2" borderId="30" xfId="0" applyNumberFormat="1" applyFont="1" applyFill="1" applyBorder="1" applyAlignment="1">
      <alignment horizontal="left" vertical="top" wrapText="1"/>
    </xf>
    <xf numFmtId="1" fontId="24" fillId="4" borderId="25" xfId="0" applyNumberFormat="1" applyFont="1" applyFill="1" applyBorder="1" applyAlignment="1">
      <alignment horizontal="center" vertical="center" wrapText="1"/>
    </xf>
    <xf numFmtId="0" fontId="2" fillId="0" borderId="0" xfId="0" applyFont="1" applyAlignment="1">
      <alignment horizontal="center"/>
    </xf>
    <xf numFmtId="49" fontId="51" fillId="3" borderId="1" xfId="0" applyNumberFormat="1" applyFont="1" applyFill="1" applyBorder="1" applyAlignment="1">
      <alignment horizontal="center" vertical="center" wrapText="1"/>
    </xf>
    <xf numFmtId="1" fontId="21" fillId="4" borderId="1" xfId="0" applyNumberFormat="1" applyFont="1" applyFill="1" applyBorder="1" applyAlignment="1">
      <alignment horizontal="center" vertical="center" wrapText="1"/>
    </xf>
    <xf numFmtId="1" fontId="21" fillId="0" borderId="0" xfId="0" applyNumberFormat="1" applyFont="1" applyFill="1" applyBorder="1" applyAlignment="1">
      <alignment horizontal="center" vertical="center" wrapText="1"/>
    </xf>
    <xf numFmtId="0" fontId="21" fillId="3" borderId="12" xfId="0" applyFont="1" applyFill="1" applyBorder="1" applyAlignment="1">
      <alignment horizontal="left" vertical="top" wrapText="1"/>
    </xf>
    <xf numFmtId="1" fontId="27" fillId="0" borderId="31" xfId="0" applyNumberFormat="1" applyFont="1" applyFill="1" applyBorder="1" applyAlignment="1">
      <alignment horizontal="center" vertical="center" wrapText="1"/>
    </xf>
    <xf numFmtId="1" fontId="22" fillId="0" borderId="25" xfId="0" applyNumberFormat="1" applyFont="1" applyFill="1" applyBorder="1" applyAlignment="1">
      <alignment horizontal="center" vertical="center" wrapText="1"/>
    </xf>
    <xf numFmtId="49" fontId="0" fillId="3" borderId="20" xfId="0" applyNumberFormat="1" applyFill="1" applyBorder="1" applyAlignment="1">
      <alignment horizontal="center" vertical="center" wrapText="1"/>
    </xf>
    <xf numFmtId="1" fontId="21" fillId="3" borderId="32" xfId="0" applyNumberFormat="1" applyFont="1" applyFill="1" applyBorder="1" applyAlignment="1">
      <alignment horizontal="center" vertical="center"/>
    </xf>
    <xf numFmtId="2" fontId="26" fillId="3" borderId="16" xfId="0" applyNumberFormat="1" applyFont="1" applyFill="1" applyBorder="1" applyAlignment="1">
      <alignment horizontal="center" vertical="center"/>
    </xf>
    <xf numFmtId="49" fontId="0" fillId="3" borderId="0" xfId="0" applyNumberFormat="1" applyFill="1" applyBorder="1" applyAlignment="1">
      <alignment horizontal="center" vertical="center" wrapText="1"/>
    </xf>
    <xf numFmtId="0" fontId="21" fillId="0" borderId="0" xfId="0" applyFont="1" applyFill="1" applyBorder="1" applyAlignment="1">
      <alignment horizontal="left" vertical="top" wrapText="1"/>
    </xf>
    <xf numFmtId="2" fontId="21" fillId="0" borderId="0" xfId="0" applyNumberFormat="1" applyFont="1" applyFill="1" applyBorder="1" applyAlignment="1">
      <alignment horizontal="left" vertical="top" wrapText="1"/>
    </xf>
    <xf numFmtId="1" fontId="21" fillId="0" borderId="33" xfId="0" applyNumberFormat="1" applyFont="1" applyFill="1" applyBorder="1" applyAlignment="1">
      <alignment horizontal="center" vertical="center" wrapText="1"/>
    </xf>
    <xf numFmtId="0" fontId="23" fillId="0" borderId="0" xfId="0" applyNumberFormat="1" applyFont="1" applyFill="1" applyBorder="1" applyAlignment="1">
      <alignment horizontal="left" vertical="top" wrapText="1"/>
    </xf>
    <xf numFmtId="49" fontId="28" fillId="4" borderId="21" xfId="0" applyNumberFormat="1" applyFont="1" applyFill="1" applyBorder="1" applyAlignment="1">
      <alignment horizontal="center" vertical="center" wrapText="1"/>
    </xf>
    <xf numFmtId="0" fontId="20" fillId="4" borderId="15" xfId="0" applyFont="1" applyFill="1" applyBorder="1" applyAlignment="1">
      <alignment horizontal="left" vertical="center" wrapText="1"/>
    </xf>
    <xf numFmtId="49" fontId="26" fillId="4" borderId="14" xfId="0" applyNumberFormat="1" applyFont="1" applyFill="1" applyBorder="1" applyAlignment="1">
      <alignment horizontal="center" vertical="center" wrapText="1"/>
    </xf>
    <xf numFmtId="0" fontId="24" fillId="4" borderId="15" xfId="0" applyFont="1" applyFill="1" applyBorder="1" applyAlignment="1">
      <alignment horizontal="justify" vertical="center" wrapText="1"/>
    </xf>
    <xf numFmtId="49" fontId="36" fillId="4" borderId="6" xfId="0" applyNumberFormat="1" applyFont="1" applyFill="1" applyBorder="1" applyAlignment="1">
      <alignment horizontal="center" vertical="center" wrapText="1"/>
    </xf>
    <xf numFmtId="0" fontId="24" fillId="4" borderId="1" xfId="0" applyFont="1" applyFill="1" applyBorder="1" applyAlignment="1">
      <alignment horizontal="justify" vertical="center" wrapText="1"/>
    </xf>
    <xf numFmtId="49" fontId="28" fillId="4" borderId="14" xfId="0" applyNumberFormat="1" applyFont="1" applyFill="1" applyBorder="1" applyAlignment="1">
      <alignment horizontal="center" vertical="center" wrapText="1"/>
    </xf>
    <xf numFmtId="49" fontId="39" fillId="4" borderId="6" xfId="0" applyNumberFormat="1" applyFont="1" applyFill="1" applyBorder="1" applyAlignment="1">
      <alignment horizontal="center" vertical="center" wrapText="1"/>
    </xf>
    <xf numFmtId="49" fontId="46" fillId="4" borderId="24" xfId="0" applyNumberFormat="1" applyFont="1" applyFill="1" applyBorder="1" applyAlignment="1">
      <alignment horizontal="center" vertical="center" wrapText="1"/>
    </xf>
    <xf numFmtId="2" fontId="24" fillId="4" borderId="1" xfId="0" applyNumberFormat="1" applyFont="1" applyFill="1" applyBorder="1" applyAlignment="1">
      <alignment horizontal="left" vertical="top" wrapText="1"/>
    </xf>
    <xf numFmtId="0" fontId="55" fillId="8" borderId="29" xfId="0" applyFont="1" applyFill="1" applyBorder="1" applyAlignment="1">
      <alignment horizontal="justify" vertical="center" wrapText="1"/>
    </xf>
    <xf numFmtId="0" fontId="57" fillId="0" borderId="17" xfId="0" applyFont="1" applyFill="1" applyBorder="1" applyAlignment="1">
      <alignment horizontal="left" vertical="top" wrapText="1"/>
    </xf>
    <xf numFmtId="0" fontId="55" fillId="0" borderId="29" xfId="0" applyFont="1" applyBorder="1" applyAlignment="1">
      <alignment horizontal="justify" vertical="center" wrapText="1"/>
    </xf>
    <xf numFmtId="0" fontId="57" fillId="3" borderId="17" xfId="0" applyFont="1" applyFill="1" applyBorder="1" applyAlignment="1">
      <alignment horizontal="left" vertical="top" wrapText="1"/>
    </xf>
    <xf numFmtId="0" fontId="13" fillId="0" borderId="0" xfId="0" applyFont="1" applyAlignment="1">
      <alignment horizontal="left" vertical="center"/>
    </xf>
    <xf numFmtId="0" fontId="44" fillId="0" borderId="0" xfId="0" applyNumberFormat="1" applyFont="1" applyAlignment="1">
      <alignment horizontal="left" vertical="center" wrapText="1"/>
    </xf>
    <xf numFmtId="0" fontId="52" fillId="3" borderId="1" xfId="0" applyNumberFormat="1" applyFont="1" applyFill="1" applyBorder="1" applyAlignment="1">
      <alignment horizontal="center" wrapText="1"/>
    </xf>
    <xf numFmtId="9" fontId="52" fillId="3" borderId="1" xfId="0" applyNumberFormat="1" applyFont="1" applyFill="1" applyBorder="1" applyAlignment="1">
      <alignment horizontal="center" wrapText="1"/>
    </xf>
    <xf numFmtId="49" fontId="0" fillId="4" borderId="0" xfId="0" applyNumberFormat="1" applyFont="1" applyFill="1" applyBorder="1" applyAlignment="1">
      <alignment horizontal="center" vertical="center" wrapText="1"/>
    </xf>
    <xf numFmtId="0" fontId="21" fillId="0" borderId="0" xfId="0" applyNumberFormat="1" applyFont="1" applyAlignment="1">
      <alignment horizontal="left" wrapText="1"/>
    </xf>
    <xf numFmtId="49" fontId="46" fillId="4" borderId="27" xfId="0" applyNumberFormat="1" applyFont="1" applyFill="1" applyBorder="1" applyAlignment="1">
      <alignment horizontal="center" vertical="center" wrapText="1"/>
    </xf>
    <xf numFmtId="0" fontId="27" fillId="8" borderId="29" xfId="0" applyFont="1" applyFill="1" applyBorder="1" applyAlignment="1">
      <alignment horizontal="justify" vertical="center" wrapText="1"/>
    </xf>
    <xf numFmtId="0" fontId="27" fillId="0" borderId="29" xfId="0" applyFont="1" applyBorder="1" applyAlignment="1">
      <alignment horizontal="justify" vertical="center" wrapText="1"/>
    </xf>
    <xf numFmtId="0" fontId="27" fillId="0" borderId="30" xfId="0" applyFont="1" applyBorder="1" applyAlignment="1">
      <alignment horizontal="justify" vertical="center" wrapText="1"/>
    </xf>
    <xf numFmtId="0" fontId="57" fillId="3" borderId="1" xfId="0" applyFont="1" applyFill="1" applyBorder="1" applyAlignment="1">
      <alignment horizontal="left" vertical="top" wrapText="1"/>
    </xf>
    <xf numFmtId="0" fontId="59" fillId="4" borderId="1" xfId="0" applyFont="1" applyFill="1" applyBorder="1" applyAlignment="1">
      <alignment horizontal="left" vertical="center"/>
    </xf>
    <xf numFmtId="0" fontId="27" fillId="0" borderId="0" xfId="0" applyFont="1" applyAlignment="1">
      <alignment vertical="top" wrapText="1"/>
    </xf>
    <xf numFmtId="0" fontId="34" fillId="0" borderId="0" xfId="0" applyFont="1" applyAlignment="1">
      <alignment horizontal="center" vertical="center" wrapText="1"/>
    </xf>
    <xf numFmtId="0" fontId="34" fillId="0" borderId="0" xfId="0" applyFont="1" applyAlignment="1">
      <alignment horizontal="center" vertical="center" wrapText="1"/>
    </xf>
    <xf numFmtId="0" fontId="31" fillId="0" borderId="0" xfId="0" applyFont="1" applyBorder="1" applyAlignment="1">
      <alignment horizontal="center"/>
    </xf>
    <xf numFmtId="0" fontId="32" fillId="0" borderId="0" xfId="0" applyFont="1" applyBorder="1" applyAlignment="1">
      <alignment horizontal="center" vertical="center" wrapText="1"/>
    </xf>
    <xf numFmtId="0" fontId="15" fillId="0" borderId="0" xfId="0" applyFont="1" applyFill="1" applyBorder="1" applyAlignment="1">
      <alignment horizontal="center" vertical="center" wrapText="1"/>
    </xf>
    <xf numFmtId="1" fontId="21" fillId="0" borderId="26" xfId="0" applyNumberFormat="1" applyFont="1" applyFill="1" applyBorder="1" applyAlignment="1">
      <alignment horizontal="center" vertical="center" wrapText="1"/>
    </xf>
    <xf numFmtId="1" fontId="16" fillId="5" borderId="1" xfId="0" applyNumberFormat="1" applyFont="1" applyFill="1" applyBorder="1" applyAlignment="1">
      <alignment horizontal="center" vertical="center" wrapText="1"/>
    </xf>
    <xf numFmtId="0" fontId="60" fillId="5" borderId="1" xfId="0" applyFont="1" applyFill="1" applyBorder="1" applyAlignment="1">
      <alignment horizontal="center" vertical="center"/>
    </xf>
    <xf numFmtId="1" fontId="16" fillId="2" borderId="35" xfId="0" applyNumberFormat="1" applyFont="1" applyFill="1" applyBorder="1" applyAlignment="1">
      <alignment horizontal="center" vertical="center" wrapText="1"/>
    </xf>
    <xf numFmtId="1" fontId="42" fillId="2" borderId="35" xfId="0" applyNumberFormat="1" applyFont="1" applyFill="1" applyBorder="1" applyAlignment="1">
      <alignment horizontal="center" vertical="center" wrapText="1"/>
    </xf>
    <xf numFmtId="1" fontId="16" fillId="2" borderId="1" xfId="0" applyNumberFormat="1" applyFont="1" applyFill="1" applyBorder="1" applyAlignment="1">
      <alignment horizontal="center" vertical="center" wrapText="1"/>
    </xf>
    <xf numFmtId="1" fontId="42" fillId="2" borderId="1" xfId="0" applyNumberFormat="1" applyFont="1" applyFill="1" applyBorder="1" applyAlignment="1">
      <alignment horizontal="center" vertical="center" wrapText="1"/>
    </xf>
    <xf numFmtId="1" fontId="20" fillId="4" borderId="36" xfId="0" applyNumberFormat="1" applyFont="1" applyFill="1" applyBorder="1" applyAlignment="1">
      <alignment horizontal="center" vertical="center" wrapText="1"/>
    </xf>
    <xf numFmtId="1" fontId="20" fillId="4" borderId="1" xfId="0" applyNumberFormat="1" applyFont="1" applyFill="1" applyBorder="1" applyAlignment="1">
      <alignment horizontal="center" vertical="center" wrapText="1"/>
    </xf>
    <xf numFmtId="0" fontId="44" fillId="4" borderId="1" xfId="0" applyNumberFormat="1" applyFont="1" applyFill="1" applyBorder="1" applyAlignment="1">
      <alignment horizontal="left" wrapText="1"/>
    </xf>
    <xf numFmtId="0" fontId="2" fillId="4" borderId="1" xfId="0" applyFont="1" applyFill="1" applyBorder="1"/>
    <xf numFmtId="1" fontId="16" fillId="0" borderId="32" xfId="0" applyNumberFormat="1" applyFont="1" applyFill="1" applyBorder="1" applyAlignment="1">
      <alignment horizontal="center" vertical="center" wrapText="1"/>
    </xf>
    <xf numFmtId="1" fontId="42" fillId="0" borderId="36" xfId="0" applyNumberFormat="1" applyFont="1" applyFill="1" applyBorder="1" applyAlignment="1">
      <alignment horizontal="center" vertical="center" wrapText="1"/>
    </xf>
    <xf numFmtId="1" fontId="21" fillId="0" borderId="37" xfId="0" applyNumberFormat="1" applyFont="1" applyFill="1" applyBorder="1" applyAlignment="1">
      <alignment horizontal="center" vertical="center" wrapText="1"/>
    </xf>
    <xf numFmtId="1" fontId="21" fillId="0" borderId="32" xfId="0" applyNumberFormat="1" applyFont="1" applyFill="1" applyBorder="1" applyAlignment="1">
      <alignment horizontal="center" vertical="center" wrapText="1"/>
    </xf>
    <xf numFmtId="1" fontId="26" fillId="4" borderId="36" xfId="0" applyNumberFormat="1" applyFont="1" applyFill="1" applyBorder="1" applyAlignment="1">
      <alignment horizontal="center" vertical="center" wrapText="1"/>
    </xf>
    <xf numFmtId="1" fontId="21" fillId="0" borderId="38" xfId="0" applyNumberFormat="1" applyFont="1" applyFill="1" applyBorder="1" applyAlignment="1">
      <alignment horizontal="center" vertical="center" wrapText="1"/>
    </xf>
    <xf numFmtId="1" fontId="43" fillId="0" borderId="39" xfId="0" applyNumberFormat="1" applyFont="1" applyFill="1" applyBorder="1" applyAlignment="1">
      <alignment horizontal="center" vertical="center" wrapText="1"/>
    </xf>
    <xf numFmtId="1" fontId="20" fillId="4" borderId="37" xfId="0" applyNumberFormat="1" applyFont="1" applyFill="1" applyBorder="1" applyAlignment="1">
      <alignment horizontal="center" vertical="center" wrapText="1"/>
    </xf>
    <xf numFmtId="1" fontId="27" fillId="0" borderId="39" xfId="0" applyNumberFormat="1" applyFont="1" applyFill="1" applyBorder="1" applyAlignment="1">
      <alignment horizontal="center" vertical="center" wrapText="1"/>
    </xf>
    <xf numFmtId="1" fontId="21" fillId="0" borderId="31" xfId="0" applyNumberFormat="1" applyFont="1" applyFill="1" applyBorder="1" applyAlignment="1">
      <alignment horizontal="center" vertical="center" wrapText="1"/>
    </xf>
    <xf numFmtId="4" fontId="21" fillId="0" borderId="39" xfId="0" applyNumberFormat="1" applyFont="1" applyFill="1" applyBorder="1" applyAlignment="1">
      <alignment horizontal="center" vertical="center" wrapText="1"/>
    </xf>
    <xf numFmtId="1" fontId="20" fillId="4" borderId="39" xfId="0" applyNumberFormat="1" applyFont="1" applyFill="1" applyBorder="1" applyAlignment="1">
      <alignment horizontal="center" vertical="center" wrapText="1"/>
    </xf>
    <xf numFmtId="1" fontId="21" fillId="0" borderId="39" xfId="0" applyNumberFormat="1" applyFont="1" applyFill="1" applyBorder="1" applyAlignment="1">
      <alignment horizontal="center" vertical="center" wrapText="1"/>
    </xf>
    <xf numFmtId="1" fontId="26" fillId="4" borderId="39" xfId="0" applyNumberFormat="1" applyFont="1" applyFill="1" applyBorder="1" applyAlignment="1">
      <alignment horizontal="center" vertical="center" wrapText="1"/>
    </xf>
    <xf numFmtId="1" fontId="22" fillId="0" borderId="39" xfId="0" applyNumberFormat="1" applyFont="1" applyFill="1" applyBorder="1" applyAlignment="1">
      <alignment horizontal="center" vertical="center" wrapText="1"/>
    </xf>
    <xf numFmtId="1" fontId="21" fillId="4" borderId="37" xfId="0" applyNumberFormat="1" applyFont="1" applyFill="1" applyBorder="1" applyAlignment="1">
      <alignment horizontal="center" vertical="center" wrapText="1"/>
    </xf>
    <xf numFmtId="1" fontId="21" fillId="3" borderId="39" xfId="0" applyNumberFormat="1" applyFont="1" applyFill="1" applyBorder="1" applyAlignment="1">
      <alignment horizontal="center" vertical="center" wrapText="1"/>
    </xf>
    <xf numFmtId="1" fontId="24" fillId="2" borderId="39" xfId="0" applyNumberFormat="1" applyFont="1" applyFill="1" applyBorder="1" applyAlignment="1">
      <alignment horizontal="center" vertical="center" wrapText="1"/>
    </xf>
    <xf numFmtId="1" fontId="21" fillId="4" borderId="39" xfId="0" applyNumberFormat="1" applyFont="1" applyFill="1" applyBorder="1" applyAlignment="1">
      <alignment horizontal="center" vertical="center" wrapText="1"/>
    </xf>
    <xf numFmtId="1" fontId="21" fillId="3" borderId="33" xfId="0" applyNumberFormat="1" applyFont="1" applyFill="1" applyBorder="1" applyAlignment="1">
      <alignment horizontal="center" vertical="center"/>
    </xf>
    <xf numFmtId="1" fontId="24" fillId="2" borderId="32" xfId="0" applyNumberFormat="1" applyFont="1" applyFill="1" applyBorder="1" applyAlignment="1">
      <alignment horizontal="center" vertical="center" wrapText="1"/>
    </xf>
    <xf numFmtId="1" fontId="24" fillId="4" borderId="26" xfId="0" applyNumberFormat="1" applyFont="1" applyFill="1" applyBorder="1" applyAlignment="1">
      <alignment horizontal="center" vertical="center" wrapText="1"/>
    </xf>
    <xf numFmtId="1" fontId="21" fillId="0" borderId="39" xfId="0" applyNumberFormat="1" applyFont="1" applyFill="1" applyBorder="1" applyAlignment="1">
      <alignment horizontal="center" vertical="center"/>
    </xf>
    <xf numFmtId="1" fontId="26" fillId="4" borderId="39" xfId="0" applyNumberFormat="1" applyFont="1" applyFill="1" applyBorder="1" applyAlignment="1">
      <alignment horizontal="center" vertical="center"/>
    </xf>
    <xf numFmtId="1" fontId="21" fillId="3" borderId="39" xfId="0" applyNumberFormat="1" applyFont="1" applyFill="1" applyBorder="1" applyAlignment="1">
      <alignment horizontal="center" vertical="center"/>
    </xf>
    <xf numFmtId="1" fontId="21" fillId="3" borderId="40" xfId="0" applyNumberFormat="1" applyFont="1" applyFill="1" applyBorder="1" applyAlignment="1">
      <alignment horizontal="center" vertical="center"/>
    </xf>
    <xf numFmtId="1" fontId="24" fillId="2" borderId="36" xfId="0" applyNumberFormat="1" applyFont="1" applyFill="1" applyBorder="1" applyAlignment="1">
      <alignment horizontal="center" vertical="center" wrapText="1"/>
    </xf>
    <xf numFmtId="1" fontId="16" fillId="2" borderId="41" xfId="0" applyNumberFormat="1" applyFont="1" applyFill="1" applyBorder="1" applyAlignment="1">
      <alignment horizontal="center" vertical="center" wrapText="1"/>
    </xf>
    <xf numFmtId="1" fontId="42" fillId="2" borderId="41" xfId="0" applyNumberFormat="1" applyFont="1" applyFill="1" applyBorder="1" applyAlignment="1">
      <alignment horizontal="center" vertical="center" wrapText="1"/>
    </xf>
    <xf numFmtId="0" fontId="23" fillId="4" borderId="41" xfId="0" applyNumberFormat="1" applyFont="1" applyFill="1" applyBorder="1" applyAlignment="1">
      <alignment horizontal="left" vertical="top" wrapText="1"/>
    </xf>
    <xf numFmtId="0" fontId="23" fillId="0" borderId="20" xfId="0" applyNumberFormat="1" applyFont="1" applyFill="1" applyBorder="1" applyAlignment="1">
      <alignment horizontal="left" vertical="top" wrapText="1"/>
    </xf>
    <xf numFmtId="0" fontId="12" fillId="0" borderId="34" xfId="0" applyFont="1" applyBorder="1"/>
    <xf numFmtId="1" fontId="16" fillId="0" borderId="1" xfId="0" applyNumberFormat="1" applyFont="1" applyFill="1" applyBorder="1" applyAlignment="1">
      <alignment horizontal="center" vertical="center" wrapText="1"/>
    </xf>
    <xf numFmtId="1" fontId="42" fillId="0" borderId="1" xfId="0" applyNumberFormat="1" applyFont="1" applyFill="1" applyBorder="1" applyAlignment="1">
      <alignment horizontal="center" vertical="center" wrapText="1"/>
    </xf>
    <xf numFmtId="1" fontId="43" fillId="0" borderId="1" xfId="0" applyNumberFormat="1" applyFont="1" applyFill="1" applyBorder="1" applyAlignment="1">
      <alignment horizontal="center" vertical="center" wrapText="1"/>
    </xf>
    <xf numFmtId="1" fontId="27" fillId="0" borderId="1" xfId="0" applyNumberFormat="1" applyFont="1" applyFill="1" applyBorder="1" applyAlignment="1">
      <alignment horizontal="center" vertical="center" wrapText="1"/>
    </xf>
    <xf numFmtId="4" fontId="21" fillId="0" borderId="1" xfId="0" applyNumberFormat="1" applyFont="1" applyFill="1" applyBorder="1" applyAlignment="1">
      <alignment horizontal="center" vertical="center" wrapText="1"/>
    </xf>
    <xf numFmtId="1" fontId="28" fillId="0" borderId="1" xfId="0" applyNumberFormat="1" applyFont="1" applyFill="1" applyBorder="1" applyAlignment="1">
      <alignment horizontal="center" vertical="center" wrapText="1"/>
    </xf>
    <xf numFmtId="1" fontId="24" fillId="4" borderId="1" xfId="0" applyNumberFormat="1" applyFont="1" applyFill="1" applyBorder="1" applyAlignment="1">
      <alignment horizontal="center" vertical="center" wrapText="1"/>
    </xf>
    <xf numFmtId="1" fontId="26" fillId="4" borderId="1" xfId="0" applyNumberFormat="1" applyFont="1" applyFill="1" applyBorder="1" applyAlignment="1">
      <alignment horizontal="center" vertical="center"/>
    </xf>
    <xf numFmtId="0" fontId="44" fillId="4" borderId="1" xfId="0" applyNumberFormat="1" applyFont="1" applyFill="1" applyBorder="1" applyAlignment="1">
      <alignment horizontal="left" vertical="top" wrapText="1"/>
    </xf>
    <xf numFmtId="0" fontId="23" fillId="4" borderId="1" xfId="0" applyNumberFormat="1" applyFont="1" applyFill="1" applyBorder="1" applyAlignment="1">
      <alignment horizontal="left" vertical="top" wrapText="1"/>
    </xf>
    <xf numFmtId="0" fontId="45" fillId="4" borderId="1" xfId="0" applyNumberFormat="1" applyFont="1" applyFill="1" applyBorder="1" applyAlignment="1">
      <alignment horizontal="left" wrapText="1"/>
    </xf>
    <xf numFmtId="0" fontId="21" fillId="4" borderId="1" xfId="0" applyNumberFormat="1" applyFont="1" applyFill="1" applyBorder="1" applyAlignment="1">
      <alignment horizontal="left" wrapText="1"/>
    </xf>
    <xf numFmtId="0" fontId="12" fillId="4" borderId="1" xfId="0" applyFont="1" applyFill="1" applyBorder="1"/>
    <xf numFmtId="0" fontId="45" fillId="4" borderId="1" xfId="0" applyNumberFormat="1" applyFont="1" applyFill="1" applyBorder="1" applyAlignment="1">
      <alignment wrapText="1"/>
    </xf>
    <xf numFmtId="0" fontId="44" fillId="4" borderId="1" xfId="0" applyNumberFormat="1" applyFont="1" applyFill="1" applyBorder="1" applyAlignment="1">
      <alignment horizontal="center" wrapText="1"/>
    </xf>
    <xf numFmtId="0" fontId="21" fillId="0" borderId="1" xfId="0" applyNumberFormat="1" applyFont="1" applyBorder="1" applyAlignment="1">
      <alignment horizontal="left" wrapText="1"/>
    </xf>
    <xf numFmtId="0" fontId="45" fillId="0" borderId="1" xfId="0" applyNumberFormat="1" applyFont="1" applyBorder="1" applyAlignment="1">
      <alignment horizontal="left" wrapText="1"/>
    </xf>
    <xf numFmtId="49" fontId="28" fillId="4" borderId="1" xfId="0" applyNumberFormat="1" applyFont="1" applyFill="1" applyBorder="1" applyAlignment="1">
      <alignment horizontal="center" vertical="center" wrapText="1"/>
    </xf>
    <xf numFmtId="1" fontId="26" fillId="4" borderId="37" xfId="0" applyNumberFormat="1" applyFont="1" applyFill="1" applyBorder="1" applyAlignment="1">
      <alignment horizontal="center" vertical="center" wrapText="1"/>
    </xf>
    <xf numFmtId="0" fontId="44" fillId="0" borderId="1" xfId="0" applyNumberFormat="1" applyFont="1" applyBorder="1" applyAlignment="1">
      <alignment horizontal="center" wrapText="1"/>
    </xf>
    <xf numFmtId="0" fontId="13" fillId="0" borderId="1" xfId="0" applyFont="1" applyBorder="1"/>
    <xf numFmtId="0" fontId="13" fillId="4" borderId="1" xfId="0" applyFont="1" applyFill="1" applyBorder="1"/>
    <xf numFmtId="1" fontId="21" fillId="0" borderId="2" xfId="0" applyNumberFormat="1" applyFont="1" applyFill="1" applyBorder="1" applyAlignment="1">
      <alignment horizontal="center" vertical="center" wrapText="1"/>
    </xf>
    <xf numFmtId="1" fontId="21" fillId="0" borderId="3" xfId="0" applyNumberFormat="1" applyFont="1" applyFill="1" applyBorder="1" applyAlignment="1">
      <alignment horizontal="center" vertical="center" wrapText="1"/>
    </xf>
    <xf numFmtId="1" fontId="24" fillId="4" borderId="39" xfId="0" applyNumberFormat="1" applyFont="1" applyFill="1" applyBorder="1" applyAlignment="1">
      <alignment horizontal="center" vertical="center" wrapText="1"/>
    </xf>
    <xf numFmtId="0" fontId="47" fillId="0" borderId="1" xfId="0" applyNumberFormat="1" applyFont="1" applyBorder="1" applyAlignment="1">
      <alignment wrapText="1"/>
    </xf>
    <xf numFmtId="0" fontId="44" fillId="0" borderId="1" xfId="0" applyNumberFormat="1" applyFont="1" applyBorder="1" applyAlignment="1">
      <alignment wrapText="1"/>
    </xf>
    <xf numFmtId="0" fontId="44" fillId="3" borderId="1" xfId="0" applyNumberFormat="1" applyFont="1" applyFill="1" applyBorder="1" applyAlignment="1">
      <alignment wrapText="1"/>
    </xf>
    <xf numFmtId="0" fontId="44" fillId="3" borderId="1" xfId="0" applyNumberFormat="1" applyFont="1" applyFill="1" applyBorder="1" applyAlignment="1">
      <alignment horizontal="center" wrapText="1"/>
    </xf>
    <xf numFmtId="0" fontId="2" fillId="0" borderId="1" xfId="0" applyNumberFormat="1" applyFont="1" applyBorder="1" applyAlignment="1">
      <alignment wrapText="1"/>
    </xf>
    <xf numFmtId="0" fontId="2" fillId="0" borderId="1" xfId="0" applyNumberFormat="1" applyFont="1" applyBorder="1" applyAlignment="1">
      <alignment horizontal="center" wrapText="1"/>
    </xf>
    <xf numFmtId="0" fontId="40" fillId="3" borderId="1" xfId="0" applyNumberFormat="1" applyFont="1" applyFill="1" applyBorder="1" applyAlignment="1">
      <alignment horizontal="left" vertical="top" wrapText="1"/>
    </xf>
    <xf numFmtId="0" fontId="2" fillId="3" borderId="1" xfId="0" applyNumberFormat="1" applyFont="1" applyFill="1" applyBorder="1" applyAlignment="1">
      <alignment horizontal="center" wrapText="1"/>
    </xf>
    <xf numFmtId="4" fontId="52" fillId="3" borderId="1" xfId="0" applyNumberFormat="1" applyFont="1" applyFill="1" applyBorder="1" applyAlignment="1">
      <alignment horizontal="left" vertical="top" wrapText="1"/>
    </xf>
    <xf numFmtId="164" fontId="52" fillId="3" borderId="1" xfId="0" applyNumberFormat="1" applyFont="1" applyFill="1" applyBorder="1" applyAlignment="1">
      <alignment horizontal="center" vertical="top" wrapText="1"/>
    </xf>
    <xf numFmtId="0" fontId="0" fillId="3" borderId="1" xfId="0" applyFont="1" applyFill="1" applyBorder="1" applyAlignment="1">
      <alignment wrapText="1"/>
    </xf>
    <xf numFmtId="0" fontId="9" fillId="0" borderId="1" xfId="0" applyFont="1" applyBorder="1"/>
    <xf numFmtId="164" fontId="58" fillId="0" borderId="1" xfId="0" applyNumberFormat="1" applyFont="1" applyBorder="1"/>
    <xf numFmtId="0" fontId="10" fillId="0" borderId="1" xfId="0" applyNumberFormat="1" applyFont="1" applyBorder="1" applyAlignment="1">
      <alignment wrapText="1"/>
    </xf>
    <xf numFmtId="0" fontId="10" fillId="0" borderId="1" xfId="0" applyNumberFormat="1" applyFont="1" applyBorder="1" applyAlignment="1">
      <alignment horizontal="center" wrapText="1"/>
    </xf>
    <xf numFmtId="0" fontId="12" fillId="0" borderId="1" xfId="0" applyFont="1" applyBorder="1"/>
    <xf numFmtId="0" fontId="11" fillId="0" borderId="1" xfId="0" applyFont="1" applyBorder="1"/>
    <xf numFmtId="0" fontId="9" fillId="0" borderId="1" xfId="0" applyNumberFormat="1" applyFont="1" applyBorder="1" applyAlignment="1">
      <alignment wrapText="1"/>
    </xf>
    <xf numFmtId="0" fontId="9" fillId="0" borderId="1" xfId="0" applyNumberFormat="1" applyFont="1" applyBorder="1" applyAlignment="1">
      <alignment horizontal="center" wrapText="1"/>
    </xf>
    <xf numFmtId="0" fontId="2" fillId="0" borderId="1" xfId="0" applyFont="1" applyBorder="1"/>
    <xf numFmtId="0" fontId="13" fillId="0" borderId="1" xfId="0" applyFont="1" applyFill="1" applyBorder="1"/>
    <xf numFmtId="0" fontId="9" fillId="0" borderId="1" xfId="0" applyFont="1" applyFill="1" applyBorder="1"/>
    <xf numFmtId="1" fontId="45" fillId="4" borderId="1" xfId="0" applyNumberFormat="1" applyFont="1" applyFill="1" applyBorder="1" applyAlignment="1">
      <alignment horizontal="left" vertical="top" wrapText="1"/>
    </xf>
    <xf numFmtId="0" fontId="51" fillId="4" borderId="39" xfId="0" applyFont="1" applyFill="1" applyBorder="1" applyAlignment="1">
      <alignment wrapText="1"/>
    </xf>
    <xf numFmtId="0" fontId="51" fillId="4" borderId="39" xfId="0" applyFont="1" applyFill="1" applyBorder="1" applyAlignment="1">
      <alignment horizontal="left" vertical="top" wrapText="1"/>
    </xf>
    <xf numFmtId="1" fontId="45" fillId="4" borderId="39" xfId="0" applyNumberFormat="1" applyFont="1" applyFill="1" applyBorder="1" applyAlignment="1">
      <alignment horizontal="left" vertical="top" wrapText="1"/>
    </xf>
    <xf numFmtId="0" fontId="45" fillId="4" borderId="39" xfId="0" applyFont="1" applyFill="1" applyBorder="1" applyAlignment="1">
      <alignment horizontal="left" vertical="top" wrapText="1"/>
    </xf>
    <xf numFmtId="0" fontId="2" fillId="4" borderId="1" xfId="0" applyNumberFormat="1" applyFont="1" applyFill="1" applyBorder="1" applyAlignment="1">
      <alignment horizontal="center" wrapText="1"/>
    </xf>
    <xf numFmtId="0" fontId="28" fillId="4" borderId="29" xfId="0" applyFont="1" applyFill="1" applyBorder="1" applyAlignment="1">
      <alignment horizontal="justify" vertical="center" wrapText="1"/>
    </xf>
    <xf numFmtId="0" fontId="55" fillId="8" borderId="4" xfId="0" applyFont="1" applyFill="1" applyBorder="1" applyAlignment="1">
      <alignment horizontal="justify" vertical="center" wrapText="1"/>
    </xf>
    <xf numFmtId="165" fontId="21" fillId="3" borderId="39" xfId="0" applyNumberFormat="1" applyFont="1" applyFill="1" applyBorder="1" applyAlignment="1">
      <alignment horizontal="center" vertical="center"/>
    </xf>
    <xf numFmtId="0" fontId="10" fillId="0" borderId="1" xfId="0" applyNumberFormat="1" applyFont="1" applyBorder="1" applyAlignment="1">
      <alignment horizontal="left" vertical="top" wrapText="1"/>
    </xf>
    <xf numFmtId="0" fontId="9" fillId="0" borderId="0" xfId="0" applyFont="1" applyAlignment="1">
      <alignment horizontal="left" vertical="top"/>
    </xf>
    <xf numFmtId="0" fontId="63" fillId="0" borderId="1" xfId="0" applyNumberFormat="1" applyFont="1" applyBorder="1" applyAlignment="1">
      <alignment horizontal="left" vertical="top" wrapText="1"/>
    </xf>
    <xf numFmtId="0" fontId="44" fillId="4" borderId="1" xfId="0" applyNumberFormat="1" applyFont="1" applyFill="1" applyBorder="1" applyAlignment="1">
      <alignment horizontal="left" vertical="top" wrapText="1"/>
    </xf>
    <xf numFmtId="0" fontId="26" fillId="3" borderId="23" xfId="0" applyFont="1" applyFill="1" applyBorder="1" applyAlignment="1">
      <alignment horizontal="left" vertical="center" wrapText="1"/>
    </xf>
    <xf numFmtId="1" fontId="24" fillId="4" borderId="39" xfId="0" applyNumberFormat="1" applyFont="1" applyFill="1" applyBorder="1" applyAlignment="1">
      <alignment horizontal="left" vertical="center" wrapText="1"/>
    </xf>
    <xf numFmtId="1" fontId="51" fillId="4" borderId="1" xfId="0" applyNumberFormat="1" applyFont="1" applyFill="1" applyBorder="1" applyAlignment="1">
      <alignment horizontal="left" vertical="top" wrapText="1"/>
    </xf>
    <xf numFmtId="1" fontId="45" fillId="2" borderId="1" xfId="0" applyNumberFormat="1" applyFont="1" applyFill="1" applyBorder="1" applyAlignment="1">
      <alignment horizontal="left" vertical="top" wrapText="1"/>
    </xf>
    <xf numFmtId="0" fontId="34" fillId="0" borderId="0" xfId="0" applyFont="1" applyAlignment="1">
      <alignment wrapText="1"/>
    </xf>
    <xf numFmtId="0" fontId="32" fillId="0" borderId="0" xfId="0" applyFont="1" applyAlignment="1">
      <alignment wrapText="1"/>
    </xf>
    <xf numFmtId="0" fontId="34" fillId="0" borderId="0" xfId="0" applyFont="1"/>
    <xf numFmtId="0" fontId="65" fillId="3" borderId="1" xfId="1" applyFont="1" applyFill="1" applyBorder="1" applyAlignment="1">
      <alignment horizontal="left" vertical="top" wrapText="1"/>
    </xf>
    <xf numFmtId="0" fontId="31" fillId="0" borderId="8" xfId="0" applyFont="1" applyBorder="1" applyAlignment="1">
      <alignment horizontal="center"/>
    </xf>
    <xf numFmtId="0" fontId="31" fillId="0" borderId="9" xfId="0" applyFont="1" applyBorder="1" applyAlignment="1">
      <alignment horizontal="center"/>
    </xf>
    <xf numFmtId="0" fontId="31" fillId="0" borderId="4" xfId="0" applyFont="1" applyBorder="1" applyAlignment="1">
      <alignment horizontal="center" wrapText="1"/>
    </xf>
    <xf numFmtId="0" fontId="31" fillId="0" borderId="5" xfId="0" applyFont="1" applyBorder="1" applyAlignment="1">
      <alignment horizont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4" fillId="0" borderId="0" xfId="0" applyFont="1" applyAlignment="1">
      <alignment horizontal="center" vertical="center" wrapText="1"/>
    </xf>
    <xf numFmtId="0" fontId="16" fillId="2" borderId="8"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60" fillId="5" borderId="39" xfId="0" applyFont="1" applyFill="1" applyBorder="1" applyAlignment="1">
      <alignment horizontal="left" vertical="center"/>
    </xf>
    <xf numFmtId="0" fontId="60" fillId="5" borderId="41" xfId="0" applyFont="1" applyFill="1" applyBorder="1" applyAlignment="1">
      <alignment horizontal="left" vertical="center"/>
    </xf>
    <xf numFmtId="0" fontId="61" fillId="4" borderId="1" xfId="0" applyNumberFormat="1" applyFont="1" applyFill="1" applyBorder="1" applyAlignment="1">
      <alignment wrapText="1"/>
    </xf>
    <xf numFmtId="0" fontId="61" fillId="4" borderId="1" xfId="0" applyFont="1" applyFill="1" applyBorder="1" applyAlignment="1">
      <alignment wrapText="1"/>
    </xf>
    <xf numFmtId="0" fontId="21" fillId="0" borderId="13" xfId="0" applyFont="1" applyFill="1" applyBorder="1" applyAlignment="1">
      <alignment horizontal="center" vertical="center"/>
    </xf>
    <xf numFmtId="0" fontId="21" fillId="0" borderId="16" xfId="0" applyFont="1" applyFill="1" applyBorder="1" applyAlignment="1">
      <alignment horizontal="center" vertical="center"/>
    </xf>
    <xf numFmtId="0" fontId="44" fillId="4" borderId="1" xfId="0" applyNumberFormat="1" applyFont="1" applyFill="1" applyBorder="1" applyAlignment="1">
      <alignment horizontal="left" vertical="top" wrapText="1"/>
    </xf>
    <xf numFmtId="0" fontId="0" fillId="4" borderId="1" xfId="0" applyFont="1" applyFill="1" applyBorder="1" applyAlignment="1">
      <alignment horizontal="left" vertical="top" wrapText="1"/>
    </xf>
    <xf numFmtId="49" fontId="36" fillId="0" borderId="13" xfId="0" applyNumberFormat="1" applyFont="1" applyFill="1" applyBorder="1" applyAlignment="1">
      <alignment horizontal="center" vertical="center" wrapText="1"/>
    </xf>
    <xf numFmtId="49" fontId="38" fillId="0" borderId="16" xfId="0" applyNumberFormat="1" applyFont="1" applyFill="1" applyBorder="1" applyAlignment="1">
      <alignment horizontal="center" vertical="center" wrapText="1"/>
    </xf>
    <xf numFmtId="49" fontId="38" fillId="0" borderId="10" xfId="0" applyNumberFormat="1" applyFont="1" applyFill="1" applyBorder="1" applyAlignment="1">
      <alignment horizontal="center" vertical="center" wrapText="1"/>
    </xf>
    <xf numFmtId="0" fontId="56" fillId="0" borderId="2" xfId="0" applyFont="1" applyBorder="1" applyAlignment="1">
      <alignment horizontal="left" vertical="top" wrapText="1"/>
    </xf>
    <xf numFmtId="0" fontId="56" fillId="0" borderId="17" xfId="0" applyFont="1" applyBorder="1" applyAlignment="1">
      <alignment horizontal="left" vertical="top" wrapText="1"/>
    </xf>
    <xf numFmtId="0" fontId="56" fillId="0" borderId="3" xfId="0" applyFont="1" applyBorder="1" applyAlignment="1">
      <alignment horizontal="left" vertical="top" wrapText="1"/>
    </xf>
    <xf numFmtId="0" fontId="62" fillId="0" borderId="2" xfId="0" applyFont="1" applyBorder="1" applyAlignment="1">
      <alignment horizontal="left" vertical="top" wrapText="1"/>
    </xf>
    <xf numFmtId="0" fontId="62" fillId="0" borderId="17" xfId="0" applyFont="1" applyBorder="1" applyAlignment="1">
      <alignment horizontal="left" wrapText="1"/>
    </xf>
    <xf numFmtId="1" fontId="21" fillId="0" borderId="33" xfId="0" applyNumberFormat="1" applyFont="1" applyFill="1" applyBorder="1" applyAlignment="1">
      <alignment horizontal="center" vertical="center" wrapText="1"/>
    </xf>
    <xf numFmtId="0" fontId="0" fillId="0" borderId="37" xfId="0" applyBorder="1" applyAlignment="1">
      <alignment horizontal="center" vertical="center" wrapText="1"/>
    </xf>
    <xf numFmtId="0" fontId="23" fillId="0" borderId="2" xfId="0" applyFont="1" applyFill="1" applyBorder="1" applyAlignment="1">
      <alignment horizontal="left" vertical="top" wrapText="1"/>
    </xf>
    <xf numFmtId="0" fontId="23" fillId="0" borderId="17" xfId="0" applyFont="1" applyFill="1" applyBorder="1" applyAlignment="1">
      <alignment horizontal="left" vertical="top" wrapText="1"/>
    </xf>
    <xf numFmtId="0" fontId="23" fillId="0" borderId="3" xfId="0" applyFont="1" applyFill="1" applyBorder="1" applyAlignment="1">
      <alignment horizontal="left" vertical="top" wrapText="1"/>
    </xf>
    <xf numFmtId="2" fontId="49" fillId="0" borderId="2" xfId="0" applyNumberFormat="1" applyFont="1" applyFill="1" applyBorder="1" applyAlignment="1">
      <alignment horizontal="left" vertical="top" wrapText="1"/>
    </xf>
    <xf numFmtId="2" fontId="49" fillId="0" borderId="17" xfId="0" applyNumberFormat="1" applyFont="1" applyFill="1" applyBorder="1" applyAlignment="1">
      <alignment horizontal="left" vertical="top" wrapText="1"/>
    </xf>
    <xf numFmtId="2" fontId="49" fillId="0" borderId="22" xfId="0" applyNumberFormat="1" applyFont="1" applyFill="1" applyBorder="1" applyAlignment="1">
      <alignment horizontal="left" vertical="top" wrapText="1"/>
    </xf>
    <xf numFmtId="0" fontId="55" fillId="8" borderId="9" xfId="0" applyFont="1" applyFill="1" applyBorder="1" applyAlignment="1">
      <alignment horizontal="left" vertical="center" wrapText="1"/>
    </xf>
    <xf numFmtId="0" fontId="55" fillId="8" borderId="34" xfId="0" applyFont="1" applyFill="1" applyBorder="1" applyAlignment="1">
      <alignment horizontal="left" vertical="center" wrapText="1"/>
    </xf>
    <xf numFmtId="2" fontId="21" fillId="0" borderId="19" xfId="0" applyNumberFormat="1" applyFont="1" applyFill="1" applyBorder="1" applyAlignment="1">
      <alignment horizontal="left" vertical="top" wrapText="1"/>
    </xf>
    <xf numFmtId="2" fontId="21" fillId="0" borderId="17" xfId="0" applyNumberFormat="1" applyFont="1" applyFill="1" applyBorder="1" applyAlignment="1">
      <alignment horizontal="left" vertical="top" wrapText="1"/>
    </xf>
    <xf numFmtId="0" fontId="12" fillId="0" borderId="2" xfId="0" applyFont="1" applyFill="1" applyBorder="1" applyAlignment="1">
      <alignment horizontal="left" vertical="top" wrapText="1"/>
    </xf>
    <xf numFmtId="0" fontId="12" fillId="0" borderId="17" xfId="0" applyFont="1" applyFill="1" applyBorder="1" applyAlignment="1">
      <alignment horizontal="left" vertical="top" wrapText="1"/>
    </xf>
    <xf numFmtId="0" fontId="12" fillId="0" borderId="3" xfId="0" applyFont="1" applyFill="1" applyBorder="1" applyAlignment="1">
      <alignment horizontal="left" vertical="top" wrapText="1"/>
    </xf>
    <xf numFmtId="0" fontId="21" fillId="0" borderId="19" xfId="0" applyFont="1" applyFill="1" applyBorder="1" applyAlignment="1">
      <alignment horizontal="left" vertical="top" wrapText="1"/>
    </xf>
    <xf numFmtId="0" fontId="21" fillId="0" borderId="17" xfId="0" applyFont="1" applyFill="1" applyBorder="1" applyAlignment="1">
      <alignment horizontal="left" vertical="top" wrapText="1"/>
    </xf>
    <xf numFmtId="0" fontId="21" fillId="0" borderId="3" xfId="0" applyFont="1" applyFill="1" applyBorder="1" applyAlignment="1">
      <alignment horizontal="left" vertical="top" wrapText="1"/>
    </xf>
  </cellXfs>
  <cellStyles count="3">
    <cellStyle name="Normal" xfId="0" builtinId="0"/>
    <cellStyle name="Normal 2" xfId="2" xr:uid="{D7320EB6-507D-42BF-942B-1C81F6E54994}"/>
    <cellStyle name="Normal 3" xfId="1" xr:uid="{C2D8BA54-0B53-422B-9478-A39505F16D0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26"/>
  <sheetViews>
    <sheetView tabSelected="1" view="pageBreakPreview" topLeftCell="A73" zoomScale="75" zoomScaleNormal="75" zoomScaleSheetLayoutView="75" zoomScalePageLayoutView="145" workbookViewId="0">
      <selection activeCell="G82" sqref="G82"/>
    </sheetView>
  </sheetViews>
  <sheetFormatPr defaultColWidth="9.08984375" defaultRowHeight="15.5" x14ac:dyDescent="0.35"/>
  <cols>
    <col min="1" max="1" width="8.81640625" style="6" customWidth="1"/>
    <col min="2" max="2" width="85.1796875" style="1" customWidth="1"/>
    <col min="3" max="6" width="9.1796875" style="1" customWidth="1"/>
    <col min="7" max="7" width="27.81640625" style="1" customWidth="1"/>
    <col min="8" max="8" width="26.453125" style="22" customWidth="1"/>
    <col min="9" max="9" width="43.08984375" style="99" customWidth="1"/>
    <col min="10" max="10" width="40.6328125" style="1" customWidth="1"/>
    <col min="11" max="16384" width="9.08984375" style="1"/>
  </cols>
  <sheetData>
    <row r="1" spans="1:10" ht="16" thickBot="1" x14ac:dyDescent="0.4"/>
    <row r="2" spans="1:10" s="2" customFormat="1" ht="16" thickBot="1" x14ac:dyDescent="0.4">
      <c r="A2" s="27"/>
      <c r="B2" s="257" t="s">
        <v>1</v>
      </c>
      <c r="C2" s="258"/>
      <c r="D2" s="143"/>
      <c r="E2" s="143"/>
      <c r="F2" s="143"/>
      <c r="H2" s="15"/>
      <c r="I2" s="15"/>
    </row>
    <row r="3" spans="1:10" s="3" customFormat="1" ht="16" thickBot="1" x14ac:dyDescent="0.4">
      <c r="A3" s="27"/>
      <c r="B3" s="261" t="s">
        <v>2</v>
      </c>
      <c r="C3" s="262"/>
      <c r="D3" s="144"/>
      <c r="E3" s="144"/>
      <c r="F3" s="144"/>
      <c r="G3" s="2"/>
      <c r="H3" s="15"/>
      <c r="I3" s="15"/>
    </row>
    <row r="4" spans="1:10" s="4" customFormat="1" ht="20.149999999999999" customHeight="1" thickBot="1" x14ac:dyDescent="0.4">
      <c r="A4" s="28"/>
      <c r="B4" s="263" t="s">
        <v>3</v>
      </c>
      <c r="C4" s="263"/>
      <c r="D4" s="141"/>
      <c r="E4" s="142"/>
      <c r="F4" s="142"/>
      <c r="H4" s="16"/>
      <c r="I4" s="16"/>
    </row>
    <row r="5" spans="1:10" ht="61.75" customHeight="1" thickBot="1" x14ac:dyDescent="0.4">
      <c r="A5" s="29"/>
      <c r="B5" s="259" t="s">
        <v>8</v>
      </c>
      <c r="C5" s="260"/>
      <c r="D5" s="143"/>
      <c r="E5" s="143"/>
      <c r="F5" s="143"/>
    </row>
    <row r="6" spans="1:10" ht="16" thickBot="1" x14ac:dyDescent="0.4">
      <c r="B6" s="5"/>
      <c r="C6" s="5"/>
      <c r="D6" s="5"/>
      <c r="E6" s="5"/>
      <c r="F6" s="5"/>
    </row>
    <row r="7" spans="1:10" ht="31.5" customHeight="1" thickBot="1" x14ac:dyDescent="0.35">
      <c r="A7" s="266" t="s">
        <v>4</v>
      </c>
      <c r="B7" s="267"/>
      <c r="C7" s="267"/>
      <c r="D7" s="145"/>
      <c r="E7" s="145"/>
      <c r="F7" s="145"/>
    </row>
    <row r="8" spans="1:10" s="8" customFormat="1" ht="58.5" thickBot="1" x14ac:dyDescent="0.4">
      <c r="A8" s="23" t="s">
        <v>5</v>
      </c>
      <c r="B8" s="24" t="s">
        <v>9</v>
      </c>
      <c r="C8" s="147" t="s">
        <v>0</v>
      </c>
      <c r="D8" s="147" t="s">
        <v>94</v>
      </c>
      <c r="E8" s="147" t="s">
        <v>95</v>
      </c>
      <c r="F8" s="147" t="s">
        <v>96</v>
      </c>
      <c r="G8" s="270" t="s">
        <v>85</v>
      </c>
      <c r="H8" s="271"/>
      <c r="I8" s="148" t="s">
        <v>86</v>
      </c>
      <c r="J8" s="148" t="s">
        <v>87</v>
      </c>
    </row>
    <row r="9" spans="1:10" s="8" customFormat="1" ht="20" customHeight="1" thickBot="1" x14ac:dyDescent="0.4">
      <c r="A9" s="268" t="s">
        <v>24</v>
      </c>
      <c r="B9" s="269"/>
      <c r="C9" s="157"/>
      <c r="D9" s="189"/>
      <c r="E9" s="189"/>
      <c r="F9" s="189"/>
      <c r="G9" s="1"/>
      <c r="H9" s="22"/>
      <c r="I9" s="99"/>
    </row>
    <row r="10" spans="1:10" s="8" customFormat="1" ht="20" customHeight="1" thickBot="1" x14ac:dyDescent="0.4">
      <c r="A10" s="268" t="s">
        <v>7</v>
      </c>
      <c r="B10" s="269"/>
      <c r="C10" s="158">
        <f>C12+C68+C75+C96+C108</f>
        <v>100</v>
      </c>
      <c r="D10" s="190"/>
      <c r="E10" s="190"/>
      <c r="F10" s="190"/>
      <c r="G10" s="1" t="s">
        <v>36</v>
      </c>
      <c r="H10" s="22"/>
      <c r="I10" s="99"/>
    </row>
    <row r="11" spans="1:10" s="8" customFormat="1" ht="16.25" customHeight="1" thickBot="1" x14ac:dyDescent="0.4">
      <c r="A11" s="264"/>
      <c r="B11" s="265"/>
      <c r="C11" s="149"/>
      <c r="D11" s="151"/>
      <c r="E11" s="151"/>
      <c r="F11" s="151"/>
      <c r="G11" s="184"/>
      <c r="H11" s="151"/>
      <c r="I11" s="151"/>
      <c r="J11" s="151"/>
    </row>
    <row r="12" spans="1:10" s="8" customFormat="1" ht="52.25" customHeight="1" thickBot="1" x14ac:dyDescent="0.4">
      <c r="A12" s="57">
        <v>1</v>
      </c>
      <c r="B12" s="33" t="s">
        <v>23</v>
      </c>
      <c r="C12" s="150">
        <f>C13+C21+C28+C34+C38+C50+C55+C62</f>
        <v>54</v>
      </c>
      <c r="D12" s="152"/>
      <c r="E12" s="152"/>
      <c r="F12" s="152"/>
      <c r="G12" s="185"/>
      <c r="H12" s="152"/>
      <c r="I12" s="152"/>
      <c r="J12" s="152"/>
    </row>
    <row r="13" spans="1:10" ht="154.75" customHeight="1" thickBot="1" x14ac:dyDescent="0.35">
      <c r="A13" s="114" t="s">
        <v>14</v>
      </c>
      <c r="B13" s="115" t="s">
        <v>68</v>
      </c>
      <c r="C13" s="153">
        <f>C14</f>
        <v>10</v>
      </c>
      <c r="D13" s="154"/>
      <c r="E13" s="154"/>
      <c r="F13" s="154"/>
      <c r="G13" s="186" t="s">
        <v>88</v>
      </c>
      <c r="H13" s="155"/>
      <c r="I13" s="197" t="s">
        <v>108</v>
      </c>
      <c r="J13" s="156"/>
    </row>
    <row r="14" spans="1:10" s="13" customFormat="1" ht="28.25" customHeight="1" x14ac:dyDescent="0.3">
      <c r="A14" s="34"/>
      <c r="B14" s="301" t="s">
        <v>49</v>
      </c>
      <c r="C14" s="159">
        <v>10</v>
      </c>
      <c r="D14" s="77"/>
      <c r="E14" s="77"/>
      <c r="F14" s="77"/>
      <c r="G14" s="205">
        <f>((60-40)*(10-0)/(60-40))</f>
        <v>10</v>
      </c>
      <c r="I14" s="71"/>
    </row>
    <row r="15" spans="1:10" s="13" customFormat="1" ht="82.75" customHeight="1" x14ac:dyDescent="0.3">
      <c r="A15" s="38"/>
      <c r="B15" s="302"/>
      <c r="C15" s="146"/>
      <c r="D15" s="77"/>
      <c r="E15" s="77"/>
      <c r="F15" s="77"/>
      <c r="G15" s="205">
        <f>((50-40)*(10-0)/(60-40))</f>
        <v>5</v>
      </c>
      <c r="H15" s="71" t="s">
        <v>120</v>
      </c>
      <c r="I15" s="71"/>
    </row>
    <row r="16" spans="1:10" s="13" customFormat="1" ht="15.65" customHeight="1" x14ac:dyDescent="0.3">
      <c r="A16" s="38"/>
      <c r="B16" s="302"/>
      <c r="C16" s="146"/>
      <c r="D16" s="77"/>
      <c r="E16" s="77"/>
      <c r="F16" s="77"/>
      <c r="G16" s="205">
        <f>((41-40)*(10-0)/(60-40))</f>
        <v>0.5</v>
      </c>
      <c r="H16" s="71"/>
      <c r="I16" s="71"/>
    </row>
    <row r="17" spans="1:10" s="13" customFormat="1" ht="15.65" hidden="1" customHeight="1" thickBot="1" x14ac:dyDescent="0.35">
      <c r="A17" s="35"/>
      <c r="B17" s="303"/>
      <c r="C17" s="160"/>
      <c r="D17" s="77"/>
      <c r="E17" s="77"/>
      <c r="F17" s="77"/>
      <c r="G17" s="205">
        <f t="shared" ref="G17" si="0">((41-40)*(10-1)/(60-40))+1</f>
        <v>1.45</v>
      </c>
      <c r="H17" s="71"/>
      <c r="I17" s="71"/>
    </row>
    <row r="18" spans="1:10" s="13" customFormat="1" ht="15.65" customHeight="1" thickBot="1" x14ac:dyDescent="0.35">
      <c r="A18" s="35"/>
      <c r="B18" s="110"/>
      <c r="C18" s="160">
        <v>0</v>
      </c>
      <c r="D18" s="77"/>
      <c r="E18" s="77"/>
      <c r="F18" s="77"/>
      <c r="G18" s="205">
        <f>((40-40)*(10-1)/(60-40))</f>
        <v>0</v>
      </c>
      <c r="H18" s="71"/>
      <c r="I18" s="71"/>
    </row>
    <row r="19" spans="1:10" s="13" customFormat="1" ht="43.75" customHeight="1" thickBot="1" x14ac:dyDescent="0.35">
      <c r="A19" s="35"/>
      <c r="B19" s="87" t="s">
        <v>130</v>
      </c>
      <c r="C19" s="160"/>
      <c r="D19" s="77"/>
      <c r="E19" s="77"/>
      <c r="F19" s="77"/>
      <c r="H19" s="73"/>
      <c r="I19" s="73"/>
    </row>
    <row r="20" spans="1:10" s="13" customFormat="1" ht="18.649999999999999" customHeight="1" thickBot="1" x14ac:dyDescent="0.35">
      <c r="A20" s="35"/>
      <c r="B20" s="87" t="s">
        <v>54</v>
      </c>
      <c r="C20" s="160"/>
      <c r="D20" s="77"/>
      <c r="E20" s="77"/>
      <c r="F20" s="77"/>
      <c r="G20" s="72"/>
      <c r="H20" s="73"/>
      <c r="I20" s="73"/>
    </row>
    <row r="21" spans="1:10" s="13" customFormat="1" ht="145.75" customHeight="1" thickBot="1" x14ac:dyDescent="0.35">
      <c r="A21" s="116" t="s">
        <v>15</v>
      </c>
      <c r="B21" s="117" t="s">
        <v>60</v>
      </c>
      <c r="C21" s="161">
        <f>MAX(C22:C26)</f>
        <v>10</v>
      </c>
      <c r="D21" s="76"/>
      <c r="E21" s="76"/>
      <c r="F21" s="76"/>
      <c r="G21" s="198" t="s">
        <v>89</v>
      </c>
      <c r="H21" s="199"/>
      <c r="I21" s="248" t="s">
        <v>108</v>
      </c>
      <c r="J21" s="201"/>
    </row>
    <row r="22" spans="1:10" s="13" customFormat="1" ht="13" x14ac:dyDescent="0.3">
      <c r="A22" s="36"/>
      <c r="B22" s="296" t="s">
        <v>75</v>
      </c>
      <c r="C22" s="162">
        <v>10</v>
      </c>
      <c r="D22" s="77"/>
      <c r="E22" s="77"/>
      <c r="F22" s="77"/>
      <c r="G22" s="205">
        <f>((50-30)*(10-0)/(50-30))</f>
        <v>10</v>
      </c>
      <c r="H22" s="71"/>
      <c r="I22" s="71"/>
    </row>
    <row r="23" spans="1:10" s="13" customFormat="1" ht="13" x14ac:dyDescent="0.3">
      <c r="A23" s="34"/>
      <c r="B23" s="297"/>
      <c r="C23" s="159"/>
      <c r="D23" s="77"/>
      <c r="E23" s="77"/>
      <c r="F23" s="77"/>
      <c r="G23" s="205">
        <f>((40-30)*(10-0)/(50-30))</f>
        <v>5</v>
      </c>
      <c r="H23" s="71"/>
      <c r="I23" s="71"/>
    </row>
    <row r="24" spans="1:10" s="13" customFormat="1" ht="52" x14ac:dyDescent="0.3">
      <c r="A24" s="34"/>
      <c r="B24" s="297"/>
      <c r="C24" s="159"/>
      <c r="D24" s="77"/>
      <c r="E24" s="77"/>
      <c r="F24" s="77"/>
      <c r="G24" s="205">
        <f>((31-30)*(10-0)/(50-30))</f>
        <v>0.5</v>
      </c>
      <c r="H24" s="71" t="s">
        <v>121</v>
      </c>
      <c r="I24" s="71"/>
    </row>
    <row r="25" spans="1:10" s="13" customFormat="1" ht="13" x14ac:dyDescent="0.3">
      <c r="A25" s="34"/>
      <c r="B25" s="111"/>
      <c r="C25" s="159">
        <v>0</v>
      </c>
      <c r="D25" s="77"/>
      <c r="E25" s="77"/>
      <c r="F25" s="77"/>
      <c r="G25" s="205">
        <f>((30-30)*(10-0)/(50-30))</f>
        <v>0</v>
      </c>
      <c r="H25" s="71"/>
      <c r="I25" s="71"/>
    </row>
    <row r="26" spans="1:10" s="13" customFormat="1" ht="39" customHeight="1" thickBot="1" x14ac:dyDescent="0.35">
      <c r="A26" s="37"/>
      <c r="B26" s="87" t="s">
        <v>69</v>
      </c>
      <c r="C26" s="163"/>
      <c r="D26" s="191"/>
      <c r="E26" s="191"/>
      <c r="F26" s="191"/>
      <c r="G26" s="81"/>
      <c r="H26" s="73"/>
      <c r="I26" s="73"/>
    </row>
    <row r="27" spans="1:10" s="13" customFormat="1" ht="27.65" customHeight="1" thickBot="1" x14ac:dyDescent="0.35">
      <c r="A27" s="38"/>
      <c r="B27" s="126" t="s">
        <v>56</v>
      </c>
      <c r="C27" s="160"/>
      <c r="D27" s="77"/>
      <c r="E27" s="77"/>
      <c r="F27" s="77"/>
      <c r="G27" s="82"/>
      <c r="H27" s="83"/>
      <c r="I27" s="83"/>
    </row>
    <row r="28" spans="1:10" s="13" customFormat="1" ht="138" customHeight="1" x14ac:dyDescent="0.3">
      <c r="A28" s="118" t="s">
        <v>16</v>
      </c>
      <c r="B28" s="119" t="s">
        <v>10</v>
      </c>
      <c r="C28" s="164">
        <f>MAX(C29:C31)</f>
        <v>5</v>
      </c>
      <c r="D28" s="154"/>
      <c r="E28" s="154"/>
      <c r="F28" s="154"/>
      <c r="G28" s="200" t="s">
        <v>90</v>
      </c>
      <c r="H28" s="199"/>
      <c r="I28" s="248" t="s">
        <v>108</v>
      </c>
      <c r="J28" s="201"/>
    </row>
    <row r="29" spans="1:10" s="13" customFormat="1" ht="24" customHeight="1" x14ac:dyDescent="0.3">
      <c r="A29" s="74"/>
      <c r="B29" s="298" t="s">
        <v>65</v>
      </c>
      <c r="C29" s="165">
        <v>5</v>
      </c>
      <c r="D29" s="192"/>
      <c r="E29" s="192"/>
      <c r="F29" s="192"/>
      <c r="G29" s="204">
        <f>((60-50)*(5-0)/(60-50))</f>
        <v>5</v>
      </c>
      <c r="H29" s="133"/>
      <c r="I29" s="133"/>
    </row>
    <row r="30" spans="1:10" s="13" customFormat="1" ht="13" x14ac:dyDescent="0.3">
      <c r="A30" s="278"/>
      <c r="B30" s="299"/>
      <c r="C30" s="165"/>
      <c r="D30" s="192"/>
      <c r="E30" s="192"/>
      <c r="F30" s="192"/>
      <c r="G30" s="204">
        <f>((60-55)*(5-0)/(60-50))</f>
        <v>2.5</v>
      </c>
      <c r="H30" s="71"/>
      <c r="I30" s="71"/>
    </row>
    <row r="31" spans="1:10" s="13" customFormat="1" ht="13" x14ac:dyDescent="0.3">
      <c r="A31" s="279"/>
      <c r="B31" s="300"/>
      <c r="C31" s="165"/>
      <c r="D31" s="192"/>
      <c r="E31" s="192"/>
      <c r="F31" s="192"/>
      <c r="G31" s="204">
        <f>((60-60)*(5-0)/(60-50))</f>
        <v>0</v>
      </c>
      <c r="H31" s="71"/>
      <c r="I31" s="71"/>
    </row>
    <row r="32" spans="1:10" s="13" customFormat="1" ht="44.4" customHeight="1" thickBot="1" x14ac:dyDescent="0.35">
      <c r="A32" s="279"/>
      <c r="B32" s="88" t="s">
        <v>83</v>
      </c>
      <c r="C32" s="104"/>
      <c r="D32" s="192"/>
      <c r="E32" s="192"/>
      <c r="F32" s="192"/>
      <c r="G32" s="70"/>
      <c r="H32" s="70"/>
      <c r="I32" s="70"/>
    </row>
    <row r="33" spans="1:10" s="13" customFormat="1" ht="13.5" thickBot="1" x14ac:dyDescent="0.35">
      <c r="A33" s="280"/>
      <c r="B33" s="124" t="s">
        <v>56</v>
      </c>
      <c r="C33" s="166"/>
      <c r="D33" s="77"/>
      <c r="E33" s="77"/>
      <c r="F33" s="77"/>
      <c r="G33" s="72"/>
      <c r="H33" s="73"/>
      <c r="I33" s="73"/>
    </row>
    <row r="34" spans="1:10" ht="142.75" customHeight="1" thickBot="1" x14ac:dyDescent="0.35">
      <c r="A34" s="120" t="s">
        <v>17</v>
      </c>
      <c r="B34" s="115" t="s">
        <v>47</v>
      </c>
      <c r="C34" s="153">
        <f>C35</f>
        <v>3</v>
      </c>
      <c r="D34" s="154"/>
      <c r="E34" s="154"/>
      <c r="F34" s="154"/>
      <c r="G34" s="202" t="s">
        <v>93</v>
      </c>
      <c r="H34" s="203"/>
      <c r="I34" s="248" t="s">
        <v>108</v>
      </c>
      <c r="J34" s="156"/>
    </row>
    <row r="35" spans="1:10" s="13" customFormat="1" ht="27" customHeight="1" x14ac:dyDescent="0.3">
      <c r="A35" s="36"/>
      <c r="B35" s="103" t="s">
        <v>50</v>
      </c>
      <c r="C35" s="162">
        <v>3</v>
      </c>
      <c r="D35" s="77"/>
      <c r="E35" s="77"/>
      <c r="F35" s="77"/>
      <c r="G35" s="72" t="s">
        <v>93</v>
      </c>
      <c r="H35" s="73" t="s">
        <v>97</v>
      </c>
      <c r="I35" s="73"/>
    </row>
    <row r="36" spans="1:10" s="13" customFormat="1" ht="27" customHeight="1" x14ac:dyDescent="0.3">
      <c r="A36" s="34"/>
      <c r="B36" s="26"/>
      <c r="C36" s="77">
        <v>0</v>
      </c>
      <c r="D36" s="77"/>
      <c r="E36" s="77"/>
      <c r="F36" s="77"/>
      <c r="G36" s="72" t="s">
        <v>99</v>
      </c>
      <c r="H36" s="73" t="s">
        <v>98</v>
      </c>
      <c r="I36" s="73"/>
    </row>
    <row r="37" spans="1:10" s="13" customFormat="1" ht="19.75" customHeight="1" thickBot="1" x14ac:dyDescent="0.35">
      <c r="A37" s="38"/>
      <c r="B37" s="127" t="s">
        <v>56</v>
      </c>
      <c r="C37" s="77"/>
      <c r="D37" s="77"/>
      <c r="E37" s="77"/>
      <c r="F37" s="77"/>
      <c r="G37" s="81"/>
      <c r="H37" s="73"/>
      <c r="I37" s="73"/>
    </row>
    <row r="38" spans="1:10" ht="40.25" customHeight="1" thickBot="1" x14ac:dyDescent="0.35">
      <c r="A38" s="206" t="s">
        <v>18</v>
      </c>
      <c r="B38" s="115" t="s">
        <v>46</v>
      </c>
      <c r="C38" s="154">
        <f>SUM(C39+C45)</f>
        <v>14</v>
      </c>
      <c r="D38" s="154"/>
      <c r="E38" s="154"/>
      <c r="F38" s="154"/>
      <c r="G38" s="154"/>
      <c r="H38" s="154"/>
      <c r="I38" s="202"/>
      <c r="J38" s="156"/>
    </row>
    <row r="39" spans="1:10" s="14" customFormat="1" ht="234" x14ac:dyDescent="0.3">
      <c r="A39" s="38"/>
      <c r="B39" s="249" t="s">
        <v>37</v>
      </c>
      <c r="C39" s="207">
        <v>9</v>
      </c>
      <c r="D39" s="76"/>
      <c r="E39" s="76"/>
      <c r="F39" s="76"/>
      <c r="G39" s="187" t="s">
        <v>129</v>
      </c>
      <c r="H39" s="72"/>
      <c r="I39" s="248" t="s">
        <v>131</v>
      </c>
    </row>
    <row r="40" spans="1:10" s="65" customFormat="1" ht="56.4" customHeight="1" x14ac:dyDescent="0.3">
      <c r="A40" s="38"/>
      <c r="B40" s="281" t="s">
        <v>76</v>
      </c>
      <c r="C40" s="159"/>
      <c r="D40" s="77"/>
      <c r="E40" s="77"/>
      <c r="F40" s="77"/>
      <c r="G40" s="187">
        <f>((60-10)*(9-0)/(60-10))</f>
        <v>9</v>
      </c>
      <c r="H40" s="71" t="s">
        <v>135</v>
      </c>
      <c r="I40" s="72"/>
    </row>
    <row r="41" spans="1:10" s="65" customFormat="1" ht="13" x14ac:dyDescent="0.3">
      <c r="A41" s="38"/>
      <c r="B41" s="282"/>
      <c r="C41" s="159"/>
      <c r="D41" s="77"/>
      <c r="E41" s="77"/>
      <c r="F41" s="77"/>
      <c r="G41" s="187">
        <f>((30-10)*(9-0)/(60-10))</f>
        <v>3.6</v>
      </c>
      <c r="H41" s="72"/>
      <c r="I41" s="72"/>
    </row>
    <row r="42" spans="1:10" s="65" customFormat="1" ht="13" x14ac:dyDescent="0.3">
      <c r="A42" s="38"/>
      <c r="B42" s="282"/>
      <c r="C42" s="159"/>
      <c r="D42" s="77"/>
      <c r="E42" s="77"/>
      <c r="F42" s="77"/>
      <c r="G42" s="187">
        <f>((21-10)*(9-0)/(60-10))</f>
        <v>1.98</v>
      </c>
      <c r="H42" s="72"/>
      <c r="I42" s="72"/>
    </row>
    <row r="43" spans="1:10" s="14" customFormat="1" ht="64.75" customHeight="1" x14ac:dyDescent="0.3">
      <c r="A43" s="37"/>
      <c r="B43" s="282"/>
      <c r="C43" s="167"/>
      <c r="D43" s="193"/>
      <c r="E43" s="193"/>
      <c r="F43" s="193"/>
      <c r="G43" s="187">
        <f>((11-10)*(9-0)/(60-10))</f>
        <v>0.18</v>
      </c>
      <c r="H43" s="71" t="s">
        <v>134</v>
      </c>
      <c r="I43" s="73"/>
    </row>
    <row r="44" spans="1:10" s="65" customFormat="1" ht="12.65" customHeight="1" x14ac:dyDescent="0.3">
      <c r="A44" s="37"/>
      <c r="B44" s="283"/>
      <c r="C44" s="159">
        <v>0</v>
      </c>
      <c r="D44" s="77"/>
      <c r="E44" s="77"/>
      <c r="F44" s="77"/>
      <c r="G44" s="187">
        <f>((10-10)*(9-0)/(60-10))</f>
        <v>0</v>
      </c>
      <c r="H44" s="73"/>
      <c r="I44" s="73"/>
    </row>
    <row r="45" spans="1:10" s="65" customFormat="1" ht="12.65" customHeight="1" x14ac:dyDescent="0.3">
      <c r="A45" s="37"/>
      <c r="B45" s="284" t="s">
        <v>77</v>
      </c>
      <c r="C45" s="286">
        <v>5</v>
      </c>
      <c r="D45" s="77"/>
      <c r="E45" s="77"/>
      <c r="F45" s="77"/>
      <c r="G45" s="72"/>
      <c r="H45" s="73"/>
      <c r="I45" s="73"/>
    </row>
    <row r="46" spans="1:10" s="14" customFormat="1" ht="18.649999999999999" customHeight="1" x14ac:dyDescent="0.3">
      <c r="A46" s="37"/>
      <c r="B46" s="285"/>
      <c r="C46" s="287"/>
      <c r="D46" s="194"/>
      <c r="E46" s="194"/>
      <c r="F46" s="194"/>
      <c r="G46" s="72" t="s">
        <v>101</v>
      </c>
      <c r="H46" s="73" t="s">
        <v>97</v>
      </c>
      <c r="I46" s="73"/>
    </row>
    <row r="47" spans="1:10" s="14" customFormat="1" ht="16.25" customHeight="1" x14ac:dyDescent="0.3">
      <c r="A47" s="37"/>
      <c r="C47" s="159">
        <v>0</v>
      </c>
      <c r="D47" s="77"/>
      <c r="E47" s="77"/>
      <c r="F47" s="77"/>
      <c r="G47" s="72" t="s">
        <v>100</v>
      </c>
      <c r="H47" s="73" t="s">
        <v>98</v>
      </c>
      <c r="I47" s="73"/>
    </row>
    <row r="48" spans="1:10" s="65" customFormat="1" ht="16.25" customHeight="1" thickBot="1" x14ac:dyDescent="0.35">
      <c r="A48" s="37"/>
      <c r="B48" s="89" t="s">
        <v>38</v>
      </c>
      <c r="C48" s="159"/>
      <c r="D48" s="77"/>
      <c r="E48" s="77"/>
      <c r="F48" s="77"/>
      <c r="G48" s="72"/>
      <c r="H48" s="73"/>
      <c r="I48" s="73"/>
    </row>
    <row r="49" spans="1:10" s="65" customFormat="1" ht="16.25" customHeight="1" thickBot="1" x14ac:dyDescent="0.35">
      <c r="A49" s="37"/>
      <c r="B49" s="126" t="s">
        <v>56</v>
      </c>
      <c r="C49" s="159"/>
      <c r="D49" s="77"/>
      <c r="E49" s="77"/>
      <c r="F49" s="77"/>
      <c r="G49" s="72"/>
      <c r="H49" s="73"/>
      <c r="I49" s="73"/>
    </row>
    <row r="50" spans="1:10" s="14" customFormat="1" ht="140.4" customHeight="1" x14ac:dyDescent="0.3">
      <c r="A50" s="121" t="s">
        <v>19</v>
      </c>
      <c r="B50" s="119" t="s">
        <v>6</v>
      </c>
      <c r="C50" s="168">
        <v>5</v>
      </c>
      <c r="D50" s="154"/>
      <c r="E50" s="154"/>
      <c r="F50" s="154"/>
      <c r="G50" s="198" t="s">
        <v>91</v>
      </c>
      <c r="H50" s="203"/>
      <c r="I50" s="248" t="s">
        <v>109</v>
      </c>
      <c r="J50" s="210"/>
    </row>
    <row r="51" spans="1:10" s="14" customFormat="1" ht="48.65" customHeight="1" x14ac:dyDescent="0.3">
      <c r="A51" s="39"/>
      <c r="B51" s="288" t="s">
        <v>122</v>
      </c>
      <c r="C51" s="169">
        <v>5</v>
      </c>
      <c r="D51" s="77"/>
      <c r="E51" s="77"/>
      <c r="F51" s="77"/>
      <c r="G51" s="128">
        <f>((90-30)*5/(90-30))</f>
        <v>5</v>
      </c>
      <c r="H51" s="86"/>
      <c r="I51" s="86"/>
    </row>
    <row r="52" spans="1:10" s="14" customFormat="1" ht="50.4" customHeight="1" x14ac:dyDescent="0.3">
      <c r="A52" s="40"/>
      <c r="B52" s="289"/>
      <c r="C52" s="169"/>
      <c r="D52" s="77"/>
      <c r="E52" s="77"/>
      <c r="F52" s="77"/>
      <c r="G52" s="187">
        <f>((60-30)*(5)/(90-30))</f>
        <v>2.5</v>
      </c>
      <c r="H52" s="71" t="s">
        <v>132</v>
      </c>
      <c r="I52" s="85"/>
    </row>
    <row r="53" spans="1:10" s="14" customFormat="1" ht="45" customHeight="1" x14ac:dyDescent="0.3">
      <c r="A53" s="40"/>
      <c r="B53" s="290"/>
      <c r="C53" s="112">
        <v>0</v>
      </c>
      <c r="D53" s="77"/>
      <c r="E53" s="77"/>
      <c r="F53" s="77"/>
      <c r="G53" s="187">
        <f>((30-30)*(5)/(90-30))</f>
        <v>0</v>
      </c>
      <c r="H53" s="71" t="s">
        <v>133</v>
      </c>
      <c r="I53" s="85"/>
    </row>
    <row r="54" spans="1:10" s="65" customFormat="1" ht="22.75" customHeight="1" x14ac:dyDescent="0.3">
      <c r="A54" s="66"/>
      <c r="B54" s="125" t="s">
        <v>56</v>
      </c>
      <c r="C54" s="112"/>
      <c r="D54" s="77"/>
      <c r="E54" s="77"/>
      <c r="F54" s="211"/>
      <c r="G54" s="113"/>
      <c r="H54" s="85"/>
      <c r="I54" s="85"/>
    </row>
    <row r="55" spans="1:10" s="65" customFormat="1" ht="145.75" customHeight="1" x14ac:dyDescent="0.3">
      <c r="A55" s="122" t="s">
        <v>35</v>
      </c>
      <c r="B55" s="123" t="s">
        <v>61</v>
      </c>
      <c r="C55" s="98">
        <f>C56</f>
        <v>4</v>
      </c>
      <c r="D55" s="195"/>
      <c r="E55" s="195"/>
      <c r="F55" s="195"/>
      <c r="G55" s="155" t="s">
        <v>92</v>
      </c>
      <c r="H55" s="155"/>
      <c r="I55" s="248" t="s">
        <v>109</v>
      </c>
      <c r="J55" s="210"/>
    </row>
    <row r="56" spans="1:10" s="65" customFormat="1" ht="48" customHeight="1" x14ac:dyDescent="0.3">
      <c r="A56" s="67"/>
      <c r="B56" s="291" t="s">
        <v>136</v>
      </c>
      <c r="C56" s="75">
        <v>4</v>
      </c>
      <c r="D56" s="77"/>
      <c r="E56" s="77"/>
      <c r="F56" s="212"/>
      <c r="G56" s="129">
        <f>((80-40)*(4-0)/(80-40))</f>
        <v>4</v>
      </c>
      <c r="H56" s="70"/>
      <c r="I56" s="70"/>
    </row>
    <row r="57" spans="1:10" s="65" customFormat="1" ht="86.4" customHeight="1" x14ac:dyDescent="0.3">
      <c r="A57" s="67"/>
      <c r="B57" s="292"/>
      <c r="C57" s="75"/>
      <c r="D57" s="77"/>
      <c r="E57" s="77"/>
      <c r="F57" s="77"/>
      <c r="G57" s="129">
        <f>((70-40)*(4-0)/(80-40))</f>
        <v>3</v>
      </c>
      <c r="H57" s="71" t="s">
        <v>123</v>
      </c>
      <c r="I57" s="70"/>
    </row>
    <row r="58" spans="1:10" s="65" customFormat="1" ht="14.4" customHeight="1" x14ac:dyDescent="0.3">
      <c r="A58" s="67"/>
      <c r="B58" s="292"/>
      <c r="C58" s="75"/>
      <c r="D58" s="77"/>
      <c r="E58" s="77"/>
      <c r="F58" s="77"/>
      <c r="G58" s="129">
        <f>((60-40)*(4-0)/(80-40))</f>
        <v>2</v>
      </c>
      <c r="H58" s="70"/>
      <c r="I58" s="70"/>
    </row>
    <row r="59" spans="1:10" s="65" customFormat="1" ht="14.4" customHeight="1" x14ac:dyDescent="0.3">
      <c r="A59" s="67"/>
      <c r="B59" s="292"/>
      <c r="C59" s="75"/>
      <c r="D59" s="77"/>
      <c r="E59" s="77"/>
      <c r="F59" s="77"/>
      <c r="G59" s="129">
        <f>((50-40)*(4-0)/(80-40))</f>
        <v>1</v>
      </c>
      <c r="H59" s="70"/>
      <c r="I59" s="70"/>
    </row>
    <row r="60" spans="1:10" s="65" customFormat="1" ht="89.4" customHeight="1" thickBot="1" x14ac:dyDescent="0.35">
      <c r="A60" s="67"/>
      <c r="B60" s="293"/>
      <c r="C60" s="75">
        <v>0</v>
      </c>
      <c r="D60" s="77"/>
      <c r="E60" s="77"/>
      <c r="F60" s="77"/>
      <c r="G60" s="129">
        <f>((40-40)*(4-0)/(80-40))</f>
        <v>0</v>
      </c>
      <c r="H60" s="71" t="s">
        <v>124</v>
      </c>
      <c r="I60" s="70"/>
    </row>
    <row r="61" spans="1:10" s="65" customFormat="1" ht="19.25" customHeight="1" thickBot="1" x14ac:dyDescent="0.35">
      <c r="A61" s="67"/>
      <c r="B61" s="126" t="s">
        <v>62</v>
      </c>
      <c r="C61" s="75"/>
      <c r="D61" s="77"/>
      <c r="E61" s="77"/>
      <c r="F61" s="77"/>
      <c r="G61" s="84"/>
      <c r="H61" s="85"/>
      <c r="I61" s="85"/>
    </row>
    <row r="62" spans="1:10" s="65" customFormat="1" ht="132.65" customHeight="1" thickBot="1" x14ac:dyDescent="0.35">
      <c r="A62" s="80" t="s">
        <v>39</v>
      </c>
      <c r="B62" s="78" t="s">
        <v>137</v>
      </c>
      <c r="C62" s="170">
        <f>SUM(C63:C64)</f>
        <v>3</v>
      </c>
      <c r="D62" s="76"/>
      <c r="E62" s="76"/>
      <c r="F62" s="76"/>
      <c r="G62" s="76"/>
      <c r="H62" s="76"/>
      <c r="I62" s="236" t="s">
        <v>110</v>
      </c>
      <c r="J62" s="76"/>
    </row>
    <row r="63" spans="1:10" s="65" customFormat="1" ht="40.75" customHeight="1" thickBot="1" x14ac:dyDescent="0.35">
      <c r="A63" s="67"/>
      <c r="B63" s="136" t="s">
        <v>78</v>
      </c>
      <c r="C63" s="169">
        <v>2</v>
      </c>
      <c r="D63" s="77"/>
      <c r="E63" s="77"/>
      <c r="F63" s="169"/>
      <c r="G63" s="214"/>
      <c r="H63" s="208"/>
      <c r="I63" s="208"/>
      <c r="J63" s="209"/>
    </row>
    <row r="64" spans="1:10" s="65" customFormat="1" ht="25.75" customHeight="1" thickBot="1" x14ac:dyDescent="0.35">
      <c r="A64" s="67"/>
      <c r="B64" s="137" t="s">
        <v>79</v>
      </c>
      <c r="C64" s="169">
        <v>1</v>
      </c>
      <c r="D64" s="77"/>
      <c r="E64" s="77"/>
      <c r="F64" s="169"/>
      <c r="G64" s="215"/>
      <c r="H64" s="208"/>
      <c r="I64" s="208"/>
      <c r="J64" s="209"/>
    </row>
    <row r="65" spans="1:10" s="65" customFormat="1" ht="17.399999999999999" customHeight="1" x14ac:dyDescent="0.3">
      <c r="A65" s="67"/>
      <c r="B65" s="79" t="s">
        <v>45</v>
      </c>
      <c r="C65" s="171"/>
      <c r="D65" s="68"/>
      <c r="E65" s="68"/>
      <c r="F65" s="171"/>
      <c r="G65" s="215"/>
      <c r="H65" s="208"/>
      <c r="I65" s="208"/>
      <c r="J65" s="209"/>
    </row>
    <row r="66" spans="1:10" s="65" customFormat="1" ht="17.399999999999999" customHeight="1" thickBot="1" x14ac:dyDescent="0.35">
      <c r="A66" s="67"/>
      <c r="B66" s="90" t="s">
        <v>22</v>
      </c>
      <c r="C66" s="171"/>
      <c r="D66" s="68"/>
      <c r="E66" s="68"/>
      <c r="F66" s="171"/>
      <c r="G66" s="215"/>
      <c r="H66" s="208"/>
      <c r="I66" s="208"/>
      <c r="J66" s="209"/>
    </row>
    <row r="67" spans="1:10" s="65" customFormat="1" ht="17.399999999999999" customHeight="1" thickBot="1" x14ac:dyDescent="0.35">
      <c r="A67" s="67"/>
      <c r="B67" s="126" t="s">
        <v>63</v>
      </c>
      <c r="C67" s="105"/>
      <c r="D67" s="68"/>
      <c r="E67" s="68"/>
      <c r="F67" s="171"/>
      <c r="G67" s="215"/>
      <c r="H67" s="208"/>
      <c r="I67" s="208"/>
      <c r="J67" s="209"/>
    </row>
    <row r="68" spans="1:10" s="14" customFormat="1" ht="178.25" customHeight="1" thickBot="1" x14ac:dyDescent="0.35">
      <c r="A68" s="96" t="s">
        <v>21</v>
      </c>
      <c r="B68" s="97" t="s">
        <v>34</v>
      </c>
      <c r="C68" s="98">
        <f>+SUM(C69:C72)</f>
        <v>8</v>
      </c>
      <c r="D68" s="195"/>
      <c r="E68" s="195"/>
      <c r="F68" s="213"/>
      <c r="G68" s="213"/>
      <c r="H68" s="213"/>
      <c r="I68" s="250" t="s">
        <v>111</v>
      </c>
      <c r="J68" s="213"/>
    </row>
    <row r="69" spans="1:10" s="44" customFormat="1" ht="86.4" customHeight="1" x14ac:dyDescent="0.35">
      <c r="A69" s="43"/>
      <c r="B69" s="58" t="s">
        <v>84</v>
      </c>
      <c r="C69" s="172">
        <v>2</v>
      </c>
      <c r="D69" s="101"/>
      <c r="E69" s="101"/>
      <c r="F69" s="175"/>
      <c r="G69" s="216"/>
      <c r="H69" s="217"/>
      <c r="I69" s="237" t="s">
        <v>102</v>
      </c>
      <c r="J69" s="213"/>
    </row>
    <row r="70" spans="1:10" s="14" customFormat="1" ht="46.75" customHeight="1" x14ac:dyDescent="0.3">
      <c r="A70" s="40"/>
      <c r="B70" s="52" t="s">
        <v>51</v>
      </c>
      <c r="C70" s="172">
        <v>2</v>
      </c>
      <c r="D70" s="101"/>
      <c r="E70" s="101"/>
      <c r="F70" s="175"/>
      <c r="G70" s="215"/>
      <c r="H70" s="208"/>
      <c r="I70" s="238" t="s">
        <v>103</v>
      </c>
      <c r="J70" s="213"/>
    </row>
    <row r="71" spans="1:10" s="65" customFormat="1" ht="183" customHeight="1" x14ac:dyDescent="0.3">
      <c r="A71" s="66"/>
      <c r="B71" s="52" t="s">
        <v>52</v>
      </c>
      <c r="C71" s="172">
        <v>2</v>
      </c>
      <c r="D71" s="101"/>
      <c r="E71" s="101"/>
      <c r="F71" s="175"/>
      <c r="G71" s="215"/>
      <c r="H71" s="208"/>
      <c r="I71" s="239" t="s">
        <v>113</v>
      </c>
      <c r="J71" s="213"/>
    </row>
    <row r="72" spans="1:10" s="14" customFormat="1" ht="53.4" customHeight="1" x14ac:dyDescent="0.3">
      <c r="A72" s="40"/>
      <c r="B72" s="52" t="s">
        <v>53</v>
      </c>
      <c r="C72" s="172">
        <v>2</v>
      </c>
      <c r="D72" s="101"/>
      <c r="E72" s="101"/>
      <c r="F72" s="175"/>
      <c r="G72" s="215"/>
      <c r="H72" s="208"/>
      <c r="I72" s="240" t="s">
        <v>112</v>
      </c>
      <c r="J72" s="213"/>
    </row>
    <row r="73" spans="1:10" s="14" customFormat="1" ht="17.399999999999999" customHeight="1" thickBot="1" x14ac:dyDescent="0.35">
      <c r="A73" s="40"/>
      <c r="B73" s="91" t="s">
        <v>20</v>
      </c>
      <c r="C73" s="173"/>
      <c r="D73" s="53"/>
      <c r="E73" s="53"/>
      <c r="F73" s="173"/>
      <c r="G73" s="218"/>
      <c r="H73" s="219"/>
      <c r="I73" s="213"/>
      <c r="J73" s="213"/>
    </row>
    <row r="74" spans="1:10" s="65" customFormat="1" ht="17.399999999999999" customHeight="1" thickBot="1" x14ac:dyDescent="0.35">
      <c r="A74" s="66"/>
      <c r="B74" s="124" t="s">
        <v>56</v>
      </c>
      <c r="C74" s="173"/>
      <c r="D74" s="53"/>
      <c r="E74" s="53"/>
      <c r="F74" s="173"/>
      <c r="G74" s="218"/>
      <c r="H74" s="219"/>
      <c r="I74" s="219"/>
      <c r="J74" s="209"/>
    </row>
    <row r="75" spans="1:10" s="42" customFormat="1" ht="21.65" customHeight="1" x14ac:dyDescent="0.3">
      <c r="A75" s="95" t="s">
        <v>28</v>
      </c>
      <c r="B75" s="59" t="s">
        <v>25</v>
      </c>
      <c r="C75" s="174">
        <f>C76+C84+C92</f>
        <v>15</v>
      </c>
      <c r="D75" s="60"/>
      <c r="E75" s="60"/>
      <c r="F75" s="174"/>
      <c r="G75" s="220"/>
      <c r="H75" s="221"/>
      <c r="I75" s="221"/>
      <c r="J75" s="234"/>
    </row>
    <row r="76" spans="1:10" s="42" customFormat="1" ht="147.65" customHeight="1" x14ac:dyDescent="0.3">
      <c r="A76" s="61" t="s">
        <v>29</v>
      </c>
      <c r="B76" s="139" t="s">
        <v>64</v>
      </c>
      <c r="C76" s="175">
        <v>5</v>
      </c>
      <c r="D76" s="101"/>
      <c r="E76" s="101"/>
      <c r="F76" s="175"/>
      <c r="G76" s="272" t="s">
        <v>140</v>
      </c>
      <c r="H76" s="273"/>
      <c r="I76" s="238" t="s">
        <v>114</v>
      </c>
      <c r="J76" s="210"/>
    </row>
    <row r="77" spans="1:10" s="14" customFormat="1" ht="28.75" customHeight="1" x14ac:dyDescent="0.3">
      <c r="A77" s="55"/>
      <c r="B77" s="41" t="s">
        <v>126</v>
      </c>
      <c r="C77" s="175">
        <v>5</v>
      </c>
      <c r="D77" s="101"/>
      <c r="E77" s="101"/>
      <c r="F77" s="175"/>
      <c r="G77" s="222">
        <f>((25-0)*5/(25-0))</f>
        <v>5</v>
      </c>
      <c r="H77" s="130" t="s">
        <v>141</v>
      </c>
      <c r="I77" s="130"/>
      <c r="J77" s="209"/>
    </row>
    <row r="78" spans="1:10" s="65" customFormat="1" ht="33" customHeight="1" x14ac:dyDescent="0.3">
      <c r="A78" s="109"/>
      <c r="B78" s="138" t="s">
        <v>127</v>
      </c>
      <c r="C78" s="175">
        <v>4</v>
      </c>
      <c r="D78" s="101"/>
      <c r="E78" s="101"/>
      <c r="F78" s="175"/>
      <c r="G78" s="222">
        <f>((20-0)*5/(25-0))</f>
        <v>4</v>
      </c>
      <c r="H78" s="130" t="s">
        <v>142</v>
      </c>
      <c r="I78" s="130"/>
      <c r="J78" s="209"/>
    </row>
    <row r="79" spans="1:10" s="65" customFormat="1" ht="16.75" customHeight="1" x14ac:dyDescent="0.3">
      <c r="A79" s="109"/>
      <c r="B79" s="41"/>
      <c r="C79" s="175">
        <v>3</v>
      </c>
      <c r="D79" s="101"/>
      <c r="E79" s="101"/>
      <c r="F79" s="175"/>
      <c r="G79" s="222">
        <f>((15-0)*5/(25-0))</f>
        <v>3</v>
      </c>
      <c r="H79" s="131">
        <v>0.15</v>
      </c>
      <c r="I79" s="131"/>
      <c r="J79" s="209"/>
    </row>
    <row r="80" spans="1:10" s="65" customFormat="1" ht="16.75" customHeight="1" x14ac:dyDescent="0.3">
      <c r="A80" s="109"/>
      <c r="B80" s="41"/>
      <c r="C80" s="175">
        <v>2</v>
      </c>
      <c r="D80" s="101"/>
      <c r="E80" s="101"/>
      <c r="F80" s="175"/>
      <c r="G80" s="222">
        <f>((10-0)*5/(22-0))</f>
        <v>2.2727272727272729</v>
      </c>
      <c r="H80" s="130" t="s">
        <v>143</v>
      </c>
      <c r="I80" s="130"/>
      <c r="J80" s="209"/>
    </row>
    <row r="81" spans="1:10" s="65" customFormat="1" ht="16.75" customHeight="1" x14ac:dyDescent="0.3">
      <c r="A81" s="109"/>
      <c r="B81" s="41"/>
      <c r="C81" s="175">
        <v>1</v>
      </c>
      <c r="D81" s="101"/>
      <c r="E81" s="101"/>
      <c r="F81" s="175"/>
      <c r="G81" s="222">
        <f>((5-0)*5/(22-0))</f>
        <v>1.1363636363636365</v>
      </c>
      <c r="H81" s="130" t="s">
        <v>144</v>
      </c>
      <c r="I81" s="130"/>
      <c r="J81" s="209"/>
    </row>
    <row r="82" spans="1:10" s="65" customFormat="1" ht="16.75" customHeight="1" thickBot="1" x14ac:dyDescent="0.35">
      <c r="A82" s="109"/>
      <c r="B82" s="41"/>
      <c r="C82" s="175">
        <v>0</v>
      </c>
      <c r="D82" s="101"/>
      <c r="E82" s="101"/>
      <c r="F82" s="175"/>
      <c r="G82" s="222">
        <f>((0-0)*5/(25-0))</f>
        <v>0</v>
      </c>
      <c r="H82" s="130" t="s">
        <v>145</v>
      </c>
      <c r="I82" s="130"/>
      <c r="J82" s="209"/>
    </row>
    <row r="83" spans="1:10" s="65" customFormat="1" ht="16.75" customHeight="1" thickBot="1" x14ac:dyDescent="0.35">
      <c r="A83" s="109"/>
      <c r="B83" s="124" t="s">
        <v>56</v>
      </c>
      <c r="C83" s="175"/>
      <c r="D83" s="101"/>
      <c r="E83" s="101"/>
      <c r="F83" s="175"/>
      <c r="G83" s="222"/>
      <c r="H83" s="130"/>
      <c r="I83" s="130"/>
      <c r="J83" s="209"/>
    </row>
    <row r="84" spans="1:10" s="65" customFormat="1" ht="150.65" customHeight="1" x14ac:dyDescent="0.3">
      <c r="A84" s="61" t="s">
        <v>57</v>
      </c>
      <c r="B84" s="51" t="s">
        <v>80</v>
      </c>
      <c r="C84" s="170">
        <v>5</v>
      </c>
      <c r="D84" s="76"/>
      <c r="E84" s="76"/>
      <c r="F84" s="170"/>
      <c r="G84" s="210" t="s">
        <v>66</v>
      </c>
      <c r="H84" s="241" t="s">
        <v>67</v>
      </c>
      <c r="I84" s="238" t="s">
        <v>114</v>
      </c>
      <c r="J84" s="210"/>
    </row>
    <row r="85" spans="1:10" s="65" customFormat="1" ht="38.4" customHeight="1" x14ac:dyDescent="0.3">
      <c r="A85" s="132"/>
      <c r="B85" s="140" t="s">
        <v>138</v>
      </c>
      <c r="C85" s="169"/>
      <c r="D85" s="77"/>
      <c r="E85" s="77"/>
      <c r="F85" s="169"/>
      <c r="G85" s="222">
        <f>((27-7)*5/(27-7))</f>
        <v>5</v>
      </c>
      <c r="H85" s="223">
        <f>((22-2)*5/(22-2))</f>
        <v>5</v>
      </c>
      <c r="I85" s="223"/>
      <c r="J85" s="209"/>
    </row>
    <row r="86" spans="1:10" s="65" customFormat="1" ht="24" x14ac:dyDescent="0.3">
      <c r="A86" s="132"/>
      <c r="B86" s="138" t="s">
        <v>139</v>
      </c>
      <c r="C86" s="169"/>
      <c r="D86" s="77"/>
      <c r="E86" s="77"/>
      <c r="F86" s="169"/>
      <c r="G86" s="222">
        <f>((22-7)*5/(27-7))</f>
        <v>3.75</v>
      </c>
      <c r="H86" s="223">
        <f>((21-2)*5/(22-2))</f>
        <v>4.75</v>
      </c>
      <c r="I86" s="223"/>
      <c r="J86" s="209"/>
    </row>
    <row r="87" spans="1:10" s="65" customFormat="1" ht="23.4" customHeight="1" x14ac:dyDescent="0.3">
      <c r="A87" s="132"/>
      <c r="B87" s="25"/>
      <c r="C87" s="169"/>
      <c r="D87" s="77"/>
      <c r="E87" s="77"/>
      <c r="F87" s="169"/>
      <c r="G87" s="222">
        <f>((17-7)*5/(27-7))</f>
        <v>2.5</v>
      </c>
      <c r="H87" s="223">
        <f>((17-2)*5/(22-2))</f>
        <v>3.75</v>
      </c>
      <c r="I87" s="223"/>
      <c r="J87" s="209"/>
    </row>
    <row r="88" spans="1:10" s="65" customFormat="1" ht="18.649999999999999" customHeight="1" x14ac:dyDescent="0.3">
      <c r="A88" s="132"/>
      <c r="B88" s="25"/>
      <c r="C88" s="169"/>
      <c r="D88" s="77"/>
      <c r="E88" s="77"/>
      <c r="F88" s="169"/>
      <c r="G88" s="222">
        <f>((12-7)*5/(27-7))</f>
        <v>1.25</v>
      </c>
      <c r="H88" s="223">
        <f>((12-2)*5/(22-2))</f>
        <v>2.5</v>
      </c>
      <c r="I88" s="223"/>
      <c r="J88" s="209"/>
    </row>
    <row r="89" spans="1:10" s="65" customFormat="1" ht="16.75" customHeight="1" x14ac:dyDescent="0.3">
      <c r="A89" s="132"/>
      <c r="B89" s="25"/>
      <c r="C89" s="169"/>
      <c r="D89" s="77"/>
      <c r="E89" s="77"/>
      <c r="F89" s="169"/>
      <c r="G89" s="222">
        <f>((11-7)*5/(27-7))</f>
        <v>1</v>
      </c>
      <c r="H89" s="223">
        <f>((4-2)*5/(22-2))</f>
        <v>0.5</v>
      </c>
      <c r="I89" s="223"/>
      <c r="J89" s="209"/>
    </row>
    <row r="90" spans="1:10" s="65" customFormat="1" ht="16.75" customHeight="1" thickBot="1" x14ac:dyDescent="0.35">
      <c r="A90" s="132"/>
      <c r="B90" s="25"/>
      <c r="C90" s="169"/>
      <c r="D90" s="77"/>
      <c r="E90" s="77"/>
      <c r="F90" s="169"/>
      <c r="G90" s="222">
        <f>((7-7)*5/(27-7))</f>
        <v>0</v>
      </c>
      <c r="H90" s="223">
        <f>((2-2)*5/(22-2))</f>
        <v>0</v>
      </c>
      <c r="I90" s="223"/>
      <c r="J90" s="209"/>
    </row>
    <row r="91" spans="1:10" s="65" customFormat="1" ht="23.4" customHeight="1" thickBot="1" x14ac:dyDescent="0.35">
      <c r="A91" s="109"/>
      <c r="B91" s="124" t="s">
        <v>56</v>
      </c>
      <c r="C91" s="171"/>
      <c r="D91" s="68"/>
      <c r="E91" s="68"/>
      <c r="F91" s="171"/>
      <c r="G91" s="222"/>
      <c r="H91" s="221"/>
      <c r="I91" s="221"/>
      <c r="J91" s="234"/>
    </row>
    <row r="92" spans="1:10" s="69" customFormat="1" ht="156" customHeight="1" thickBot="1" x14ac:dyDescent="0.35">
      <c r="A92" s="134" t="s">
        <v>58</v>
      </c>
      <c r="B92" s="242" t="s">
        <v>59</v>
      </c>
      <c r="C92" s="175">
        <v>5</v>
      </c>
      <c r="D92" s="101"/>
      <c r="E92" s="101"/>
      <c r="F92" s="175"/>
      <c r="G92" s="276" t="s">
        <v>107</v>
      </c>
      <c r="H92" s="277"/>
      <c r="I92" s="238" t="s">
        <v>114</v>
      </c>
      <c r="J92" s="210"/>
    </row>
    <row r="93" spans="1:10" s="69" customFormat="1" ht="44.4" customHeight="1" x14ac:dyDescent="0.35">
      <c r="A93" s="100"/>
      <c r="B93" s="294" t="s">
        <v>55</v>
      </c>
      <c r="C93" s="54">
        <v>5</v>
      </c>
      <c r="D93" s="54"/>
      <c r="E93" s="54"/>
      <c r="F93" s="244" t="s">
        <v>104</v>
      </c>
      <c r="G93" s="277"/>
      <c r="H93" s="277"/>
      <c r="I93" s="224"/>
      <c r="J93" s="234"/>
    </row>
    <row r="94" spans="1:10" s="69" customFormat="1" ht="25.25" customHeight="1" thickBot="1" x14ac:dyDescent="0.4">
      <c r="A94" s="55"/>
      <c r="B94" s="295"/>
      <c r="C94" s="54">
        <v>0</v>
      </c>
      <c r="D94" s="54"/>
      <c r="E94" s="54"/>
      <c r="F94" s="181">
        <v>1</v>
      </c>
      <c r="G94" s="277"/>
      <c r="H94" s="277"/>
      <c r="I94" s="224"/>
      <c r="J94" s="235"/>
    </row>
    <row r="95" spans="1:10" s="69" customFormat="1" ht="25.25" customHeight="1" thickBot="1" x14ac:dyDescent="0.4">
      <c r="A95" s="106"/>
      <c r="B95" s="243" t="s">
        <v>56</v>
      </c>
      <c r="C95" s="54"/>
      <c r="D95" s="54"/>
      <c r="E95" s="54"/>
      <c r="F95" s="181"/>
      <c r="G95" s="226">
        <f>((1-0.98)*5/(1-0.66))</f>
        <v>0.29411764705882382</v>
      </c>
      <c r="H95" s="224"/>
      <c r="I95" s="224"/>
      <c r="J95" s="225"/>
    </row>
    <row r="96" spans="1:10" s="9" customFormat="1" ht="25.75" customHeight="1" thickBot="1" x14ac:dyDescent="0.35">
      <c r="A96" s="46" t="s">
        <v>27</v>
      </c>
      <c r="B96" s="64" t="s">
        <v>26</v>
      </c>
      <c r="C96" s="177">
        <f>MAX(C97:C101)</f>
        <v>15</v>
      </c>
      <c r="D96" s="60"/>
      <c r="E96" s="60"/>
      <c r="F96" s="174"/>
      <c r="G96" s="174"/>
      <c r="H96" s="174"/>
      <c r="I96" s="174"/>
      <c r="J96" s="174"/>
    </row>
    <row r="97" spans="1:10" s="7" customFormat="1" ht="60" customHeight="1" x14ac:dyDescent="0.3">
      <c r="A97" s="49" t="s">
        <v>40</v>
      </c>
      <c r="B97" s="50" t="s">
        <v>12</v>
      </c>
      <c r="C97" s="178">
        <f>MAX(C98:C99)</f>
        <v>5</v>
      </c>
      <c r="D97" s="195"/>
      <c r="E97" s="195"/>
      <c r="F97" s="213"/>
      <c r="G97" s="213"/>
      <c r="H97" s="213"/>
      <c r="I97" s="251" t="s">
        <v>115</v>
      </c>
      <c r="J97" s="213"/>
    </row>
    <row r="98" spans="1:10" s="13" customFormat="1" ht="13" x14ac:dyDescent="0.3">
      <c r="A98" s="274"/>
      <c r="B98" s="25" t="s">
        <v>44</v>
      </c>
      <c r="C98" s="179">
        <v>5</v>
      </c>
      <c r="D98" s="30"/>
      <c r="E98" s="30"/>
      <c r="F98" s="179"/>
      <c r="G98" s="227"/>
      <c r="H98" s="227"/>
      <c r="I98" s="227"/>
      <c r="J98" s="229"/>
    </row>
    <row r="99" spans="1:10" s="13" customFormat="1" ht="18.649999999999999" customHeight="1" x14ac:dyDescent="0.3">
      <c r="A99" s="275"/>
      <c r="B99" s="25" t="s">
        <v>70</v>
      </c>
      <c r="C99" s="179">
        <v>1</v>
      </c>
      <c r="D99" s="30"/>
      <c r="E99" s="30"/>
      <c r="F99" s="179"/>
      <c r="G99" s="227"/>
      <c r="H99" s="227"/>
      <c r="I99" s="227"/>
      <c r="J99" s="229"/>
    </row>
    <row r="100" spans="1:10" s="13" customFormat="1" ht="14.5" x14ac:dyDescent="0.3">
      <c r="A100" s="31"/>
      <c r="B100" s="88" t="s">
        <v>13</v>
      </c>
      <c r="C100" s="179"/>
      <c r="D100" s="30"/>
      <c r="E100" s="30"/>
      <c r="F100" s="179"/>
      <c r="G100" s="227"/>
      <c r="H100" s="228"/>
      <c r="I100" s="228"/>
      <c r="J100" s="229"/>
    </row>
    <row r="101" spans="1:10" s="13" customFormat="1" ht="102" thickBot="1" x14ac:dyDescent="0.35">
      <c r="A101" s="49" t="s">
        <v>41</v>
      </c>
      <c r="B101" s="51" t="s">
        <v>11</v>
      </c>
      <c r="C101" s="180">
        <f>MAX(C102:C104)</f>
        <v>15</v>
      </c>
      <c r="D101" s="196"/>
      <c r="E101" s="196"/>
      <c r="F101" s="180"/>
      <c r="G101" s="180"/>
      <c r="H101" s="180"/>
      <c r="I101" s="251" t="s">
        <v>116</v>
      </c>
      <c r="J101" s="180"/>
    </row>
    <row r="102" spans="1:10" s="11" customFormat="1" ht="24.5" thickBot="1" x14ac:dyDescent="0.35">
      <c r="A102" s="274"/>
      <c r="B102" s="135" t="s">
        <v>81</v>
      </c>
      <c r="C102" s="181">
        <v>15</v>
      </c>
      <c r="D102" s="54"/>
      <c r="E102" s="54"/>
      <c r="F102" s="181"/>
      <c r="G102" s="231"/>
      <c r="H102" s="232"/>
      <c r="I102" s="232"/>
      <c r="J102" s="230"/>
    </row>
    <row r="103" spans="1:10" s="11" customFormat="1" ht="24.5" thickBot="1" x14ac:dyDescent="0.35">
      <c r="A103" s="275"/>
      <c r="B103" s="136" t="s">
        <v>71</v>
      </c>
      <c r="C103" s="179">
        <v>12</v>
      </c>
      <c r="D103" s="30"/>
      <c r="E103" s="30"/>
      <c r="F103" s="179"/>
      <c r="G103" s="231"/>
      <c r="H103" s="232"/>
      <c r="I103" s="232"/>
      <c r="J103" s="230"/>
    </row>
    <row r="104" spans="1:10" s="11" customFormat="1" ht="13.5" thickBot="1" x14ac:dyDescent="0.35">
      <c r="A104" s="275"/>
      <c r="B104" s="136" t="s">
        <v>72</v>
      </c>
      <c r="C104" s="179">
        <v>10</v>
      </c>
      <c r="D104" s="30"/>
      <c r="E104" s="30"/>
      <c r="F104" s="179"/>
      <c r="G104" s="231"/>
      <c r="H104" s="232"/>
      <c r="I104" s="232"/>
      <c r="J104" s="230"/>
    </row>
    <row r="105" spans="1:10" s="11" customFormat="1" ht="15" thickBot="1" x14ac:dyDescent="0.35">
      <c r="A105" s="56"/>
      <c r="B105" s="92" t="s">
        <v>13</v>
      </c>
      <c r="C105" s="176"/>
      <c r="D105" s="54"/>
      <c r="E105" s="54"/>
      <c r="F105" s="181"/>
      <c r="G105" s="231"/>
      <c r="H105" s="232"/>
      <c r="I105" s="232"/>
      <c r="J105" s="230"/>
    </row>
    <row r="106" spans="1:10" s="11" customFormat="1" ht="15" thickBot="1" x14ac:dyDescent="0.35">
      <c r="A106" s="32"/>
      <c r="B106" s="92" t="s">
        <v>42</v>
      </c>
      <c r="C106" s="182"/>
      <c r="D106" s="54"/>
      <c r="E106" s="54"/>
      <c r="F106" s="181"/>
      <c r="G106" s="231"/>
      <c r="H106" s="232"/>
      <c r="I106" s="232"/>
      <c r="J106" s="233"/>
    </row>
    <row r="107" spans="1:10" s="11" customFormat="1" ht="15" thickBot="1" x14ac:dyDescent="0.35">
      <c r="A107" s="32"/>
      <c r="B107" s="126" t="s">
        <v>56</v>
      </c>
      <c r="C107" s="107"/>
      <c r="D107" s="54"/>
      <c r="E107" s="54"/>
      <c r="F107" s="181"/>
      <c r="G107" s="231"/>
      <c r="H107" s="232"/>
      <c r="I107" s="232"/>
      <c r="J107" s="233"/>
    </row>
    <row r="108" spans="1:10" ht="130.5" thickBot="1" x14ac:dyDescent="0.35">
      <c r="A108" s="48" t="s">
        <v>31</v>
      </c>
      <c r="B108" s="47" t="s">
        <v>30</v>
      </c>
      <c r="C108" s="183">
        <f>SUM(C109:C111)</f>
        <v>8</v>
      </c>
      <c r="D108" s="60"/>
      <c r="E108" s="60"/>
      <c r="F108" s="174"/>
      <c r="G108" s="174"/>
      <c r="H108" s="174"/>
      <c r="I108" s="252" t="s">
        <v>117</v>
      </c>
      <c r="J108" s="174"/>
    </row>
    <row r="109" spans="1:10" s="13" customFormat="1" ht="28.75" customHeight="1" thickBot="1" x14ac:dyDescent="0.35">
      <c r="A109" s="93" t="s">
        <v>32</v>
      </c>
      <c r="B109" s="45" t="s">
        <v>43</v>
      </c>
      <c r="C109" s="169">
        <v>3</v>
      </c>
      <c r="D109" s="77"/>
      <c r="E109" s="77"/>
      <c r="F109" s="169"/>
      <c r="G109" s="227"/>
      <c r="H109" s="228"/>
      <c r="I109" s="247" t="s">
        <v>105</v>
      </c>
      <c r="J109" s="229"/>
    </row>
    <row r="110" spans="1:10" s="13" customFormat="1" ht="84.5" thickBot="1" x14ac:dyDescent="0.35">
      <c r="A110" s="94" t="s">
        <v>33</v>
      </c>
      <c r="B110" s="136" t="s">
        <v>73</v>
      </c>
      <c r="C110" s="146">
        <v>2</v>
      </c>
      <c r="D110" s="77"/>
      <c r="E110" s="77"/>
      <c r="F110" s="169"/>
      <c r="G110" s="227"/>
      <c r="H110" s="228"/>
      <c r="I110" s="247" t="s">
        <v>106</v>
      </c>
      <c r="J110" s="229"/>
    </row>
    <row r="111" spans="1:10" s="13" customFormat="1" ht="124.25" customHeight="1" thickBot="1" x14ac:dyDescent="0.35">
      <c r="A111" s="93" t="s">
        <v>48</v>
      </c>
      <c r="B111" s="136" t="s">
        <v>128</v>
      </c>
      <c r="C111" s="102">
        <v>3</v>
      </c>
      <c r="D111" s="77"/>
      <c r="E111" s="77"/>
      <c r="F111" s="169"/>
      <c r="G111" s="227"/>
      <c r="H111" s="228"/>
      <c r="I111" s="247" t="s">
        <v>118</v>
      </c>
      <c r="J111" s="229"/>
    </row>
    <row r="112" spans="1:10" s="13" customFormat="1" ht="21.5" thickBot="1" x14ac:dyDescent="0.35">
      <c r="A112" s="108"/>
      <c r="B112" s="256" t="s">
        <v>125</v>
      </c>
      <c r="C112" s="102"/>
      <c r="D112" s="77"/>
      <c r="E112" s="77"/>
      <c r="F112" s="169"/>
      <c r="G112" s="227"/>
      <c r="H112" s="228"/>
      <c r="I112" s="245"/>
      <c r="J112" s="229"/>
    </row>
    <row r="113" spans="1:10" s="63" customFormat="1" ht="24.5" thickBot="1" x14ac:dyDescent="0.35">
      <c r="A113" s="62"/>
      <c r="B113" s="126" t="s">
        <v>74</v>
      </c>
      <c r="D113" s="188"/>
      <c r="E113" s="188"/>
      <c r="F113" s="188"/>
      <c r="G113" s="227"/>
      <c r="H113" s="228"/>
      <c r="I113" s="245"/>
      <c r="J113" s="230"/>
    </row>
    <row r="114" spans="1:10" s="11" customFormat="1" ht="13" x14ac:dyDescent="0.3">
      <c r="A114" s="10"/>
      <c r="B114" s="12"/>
      <c r="G114" s="9"/>
      <c r="H114" s="17"/>
      <c r="I114" s="246"/>
      <c r="J114" s="1"/>
    </row>
    <row r="115" spans="1:10" ht="24" customHeight="1" x14ac:dyDescent="0.35">
      <c r="B115" s="253" t="s">
        <v>82</v>
      </c>
      <c r="C115" s="20"/>
      <c r="D115" s="20"/>
      <c r="E115" s="20"/>
      <c r="F115" s="20"/>
    </row>
    <row r="116" spans="1:10" x14ac:dyDescent="0.35">
      <c r="B116" s="255" t="s">
        <v>119</v>
      </c>
    </row>
    <row r="117" spans="1:10" ht="14.5" x14ac:dyDescent="0.35">
      <c r="A117" s="18"/>
      <c r="B117" s="254"/>
      <c r="C117" s="99"/>
      <c r="D117" s="99"/>
      <c r="E117" s="99"/>
      <c r="F117" s="99"/>
      <c r="H117" s="1"/>
      <c r="I117" s="1"/>
    </row>
    <row r="118" spans="1:10" ht="13" x14ac:dyDescent="0.3">
      <c r="A118" s="18"/>
      <c r="B118" s="21"/>
      <c r="C118" s="99"/>
      <c r="D118" s="99"/>
      <c r="E118" s="99"/>
      <c r="F118" s="99"/>
      <c r="H118" s="1"/>
      <c r="I118" s="1"/>
    </row>
    <row r="119" spans="1:10" ht="13" x14ac:dyDescent="0.3">
      <c r="A119" s="18"/>
      <c r="B119" s="21"/>
      <c r="H119" s="1"/>
      <c r="I119" s="1"/>
    </row>
    <row r="120" spans="1:10" ht="13" x14ac:dyDescent="0.3">
      <c r="A120" s="18"/>
      <c r="B120" s="21"/>
      <c r="C120" s="99"/>
      <c r="D120" s="99"/>
      <c r="E120" s="99"/>
      <c r="F120" s="99"/>
      <c r="H120" s="1"/>
      <c r="I120" s="1"/>
    </row>
    <row r="121" spans="1:10" ht="13" x14ac:dyDescent="0.3">
      <c r="A121" s="18"/>
      <c r="B121" s="21"/>
      <c r="C121" s="99"/>
      <c r="D121" s="99"/>
      <c r="E121" s="99"/>
      <c r="F121" s="99"/>
      <c r="H121" s="1"/>
      <c r="I121" s="1"/>
    </row>
    <row r="122" spans="1:10" ht="13" x14ac:dyDescent="0.3">
      <c r="A122" s="18"/>
      <c r="B122" s="21"/>
      <c r="C122" s="18"/>
      <c r="D122" s="99"/>
      <c r="E122" s="99"/>
      <c r="F122" s="99"/>
      <c r="H122" s="1"/>
      <c r="I122" s="1"/>
    </row>
    <row r="123" spans="1:10" ht="13" x14ac:dyDescent="0.3">
      <c r="A123" s="18"/>
      <c r="B123" s="21"/>
      <c r="C123" s="99"/>
      <c r="D123" s="99"/>
      <c r="E123" s="99"/>
      <c r="F123" s="99"/>
      <c r="H123" s="1"/>
      <c r="I123" s="1"/>
    </row>
    <row r="124" spans="1:10" ht="13" x14ac:dyDescent="0.3">
      <c r="A124" s="18"/>
      <c r="B124" s="21"/>
      <c r="C124" s="99"/>
      <c r="D124" s="99"/>
      <c r="E124" s="99"/>
      <c r="F124" s="99"/>
      <c r="H124" s="1"/>
      <c r="I124" s="1"/>
    </row>
    <row r="125" spans="1:10" ht="13" x14ac:dyDescent="0.3">
      <c r="A125" s="1"/>
      <c r="B125" s="21"/>
      <c r="H125" s="1"/>
      <c r="I125" s="1"/>
    </row>
    <row r="126" spans="1:10" ht="13" x14ac:dyDescent="0.3">
      <c r="A126" s="18"/>
      <c r="B126" s="21"/>
      <c r="C126" s="19"/>
      <c r="D126" s="19"/>
      <c r="E126" s="19"/>
      <c r="F126" s="19"/>
      <c r="H126" s="1"/>
      <c r="I126" s="1"/>
    </row>
  </sheetData>
  <mergeCells count="23">
    <mergeCell ref="G8:H8"/>
    <mergeCell ref="G76:H76"/>
    <mergeCell ref="A102:A104"/>
    <mergeCell ref="G92:H94"/>
    <mergeCell ref="A98:A99"/>
    <mergeCell ref="A30:A33"/>
    <mergeCell ref="B40:B44"/>
    <mergeCell ref="B45:B46"/>
    <mergeCell ref="C45:C46"/>
    <mergeCell ref="B51:B53"/>
    <mergeCell ref="B56:B60"/>
    <mergeCell ref="B93:B94"/>
    <mergeCell ref="B22:B24"/>
    <mergeCell ref="B29:B31"/>
    <mergeCell ref="B14:B17"/>
    <mergeCell ref="B2:C2"/>
    <mergeCell ref="B5:C5"/>
    <mergeCell ref="B3:C3"/>
    <mergeCell ref="B4:C4"/>
    <mergeCell ref="A11:B11"/>
    <mergeCell ref="A7:C7"/>
    <mergeCell ref="A10:B10"/>
    <mergeCell ref="A9:B9"/>
  </mergeCells>
  <phoneticPr fontId="50" type="noConversion"/>
  <printOptions horizontalCentered="1" verticalCentered="1" headings="1" gridLines="1"/>
  <pageMargins left="0.39370078740157483" right="0.39370078740157483" top="0.59055118110236227" bottom="0.39370078740157483" header="0.19685039370078741" footer="0.19685039370078741"/>
  <pageSetup paperSize="9" scale="82" orientation="portrait" r:id="rId1"/>
  <headerFooter>
    <oddHeader>&amp;F</oddHeader>
    <oddFooter>&amp;LADR-BI&amp;C&amp;P/&amp;N&amp;RCOD SMIS</oddFooter>
  </headerFooter>
  <colBreaks count="1" manualBreakCount="1">
    <brk id="3" max="11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C-1</vt:lpstr>
      <vt:lpstr>Sheet1</vt:lpstr>
      <vt:lpstr>'C-1'!Print_Area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2024-05-20T06:08:16Z</dcterms:modified>
</cp:coreProperties>
</file>